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ccastkv\Desktop\"/>
    </mc:Choice>
  </mc:AlternateContent>
  <xr:revisionPtr revIDLastSave="0" documentId="13_ncr:1_{E5FF1267-74F5-4880-9270-AEC06D7C6DE6}" xr6:coauthVersionLast="36" xr6:coauthVersionMax="36" xr10:uidLastSave="{00000000-0000-0000-0000-000000000000}"/>
  <bookViews>
    <workbookView xWindow="0" yWindow="0" windowWidth="21840" windowHeight="10005" tabRatio="969" xr2:uid="{F49DE97C-836B-4026-99D4-B945AC29180F}"/>
  </bookViews>
  <sheets>
    <sheet name="S-302" sheetId="32" r:id="rId1"/>
    <sheet name="JV - S-302 Details" sheetId="33" r:id="rId2"/>
    <sheet name="S-303" sheetId="56" r:id="rId3"/>
    <sheet name="JV - S-303 Details" sheetId="10" r:id="rId4"/>
    <sheet name="S-305" sheetId="44" r:id="rId5"/>
    <sheet name="JV - S-305 Details" sheetId="45" r:id="rId6"/>
    <sheet name="S-306" sheetId="24" r:id="rId7"/>
    <sheet name="JV - S-306 Details" sheetId="25" r:id="rId8"/>
    <sheet name="S-308" sheetId="52" r:id="rId9"/>
    <sheet name="JV - S-308 Details" sheetId="53" r:id="rId10"/>
    <sheet name="S-309" sheetId="8" r:id="rId11"/>
    <sheet name="JV - S-309 Details" sheetId="9" r:id="rId12"/>
    <sheet name="S-312" sheetId="46" r:id="rId13"/>
    <sheet name="JV - S-312 Details" sheetId="47" r:id="rId14"/>
    <sheet name="S-313" sheetId="57" r:id="rId15"/>
    <sheet name="JV - S-313 Details" sheetId="58" r:id="rId16"/>
    <sheet name="S-314" sheetId="65" r:id="rId17"/>
    <sheet name="JV - S-314 Details" sheetId="66" r:id="rId18"/>
    <sheet name="S-316, 318" sheetId="1" r:id="rId19"/>
    <sheet name="JV - S-316,0318 Details" sheetId="3" r:id="rId20"/>
    <sheet name="S-317" sheetId="4" r:id="rId21"/>
    <sheet name="JV -S-317 Details " sheetId="5" r:id="rId22"/>
    <sheet name="S-319" sheetId="60" r:id="rId23"/>
    <sheet name="JV - S-319 Details" sheetId="61" r:id="rId24"/>
    <sheet name="S-320" sheetId="19" r:id="rId25"/>
    <sheet name="JV - S-320 Details" sheetId="20" r:id="rId26"/>
    <sheet name="S-321" sheetId="62" r:id="rId27"/>
    <sheet name="JV - S-321 Details" sheetId="63" r:id="rId28"/>
    <sheet name="S-323" sheetId="11" r:id="rId29"/>
    <sheet name="JV - S-323 Details" sheetId="12" r:id="rId30"/>
    <sheet name="S-325" sheetId="6" r:id="rId31"/>
    <sheet name="JV - S-325 Details" sheetId="7" r:id="rId32"/>
    <sheet name="S-326" sheetId="28" r:id="rId33"/>
    <sheet name="JV - S-326 Details" sheetId="29" r:id="rId34"/>
    <sheet name="S-328" sheetId="13" r:id="rId35"/>
    <sheet name="JV - S-328 Details" sheetId="14" r:id="rId36"/>
    <sheet name="S-342 " sheetId="21" r:id="rId37"/>
    <sheet name="JV - S-342 Details" sheetId="22" r:id="rId38"/>
    <sheet name="S-343" sheetId="26" r:id="rId39"/>
    <sheet name="JV_-_S-343_Details" sheetId="27" r:id="rId40"/>
    <sheet name="S-344" sheetId="40" r:id="rId41"/>
    <sheet name="JV S-344 Details" sheetId="41" r:id="rId42"/>
    <sheet name="S-347" sheetId="15" r:id="rId43"/>
    <sheet name="JV - S-347 Details" sheetId="16" r:id="rId44"/>
    <sheet name="S-348" sheetId="59" r:id="rId45"/>
    <sheet name="S-349" sheetId="34" r:id="rId46"/>
    <sheet name="JV - S-349 Details" sheetId="35" r:id="rId47"/>
    <sheet name="S-351" sheetId="36" r:id="rId48"/>
    <sheet name="JV - S-351 Details" sheetId="37" r:id="rId49"/>
    <sheet name="S-353" sheetId="17" r:id="rId50"/>
    <sheet name="JV - S-353 Details" sheetId="18" r:id="rId51"/>
    <sheet name="S-354" sheetId="30" r:id="rId52"/>
    <sheet name="JV - S-354 Details" sheetId="31" r:id="rId53"/>
    <sheet name="S-355" sheetId="48" r:id="rId54"/>
    <sheet name="JV - S-355 Details" sheetId="49" r:id="rId55"/>
    <sheet name="S-359, S-360" sheetId="42" r:id="rId56"/>
    <sheet name="JV - S-359, 360 Details" sheetId="43" r:id="rId57"/>
    <sheet name="S-362" sheetId="38" r:id="rId58"/>
    <sheet name="JV S-362 Details" sheetId="39" r:id="rId59"/>
    <sheet name="S-371" sheetId="23" r:id="rId60"/>
    <sheet name="S-373" sheetId="64" r:id="rId61"/>
    <sheet name="S-375" sheetId="54" r:id="rId62"/>
    <sheet name="JV - S-375 Details" sheetId="55" r:id="rId63"/>
    <sheet name="S-376" sheetId="50" r:id="rId64"/>
    <sheet name="JV - S-376 Details" sheetId="51" r:id="rId65"/>
    <sheet name="Sheet1" sheetId="67" r:id="rId66"/>
  </sheets>
  <definedNames>
    <definedName name="_xlnm.Print_Area" localSheetId="6">'S-306'!$A$1:$I$47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1" i="65" l="1"/>
  <c r="C33" i="65"/>
  <c r="C37" i="65" s="1"/>
  <c r="G11" i="66" l="1"/>
  <c r="F31" i="65"/>
  <c r="I31" i="65" l="1"/>
  <c r="H31" i="65"/>
  <c r="G31" i="65"/>
  <c r="E31" i="65"/>
  <c r="D31" i="65"/>
  <c r="D22" i="65" l="1"/>
  <c r="D33" i="65" s="1"/>
  <c r="E22" i="65" s="1"/>
  <c r="E33" i="65" l="1"/>
  <c r="F22" i="65" s="1"/>
  <c r="F33" i="65" s="1"/>
  <c r="F37" i="65" s="1"/>
  <c r="D37" i="65"/>
  <c r="E37" i="65" l="1"/>
  <c r="G22" i="65" l="1"/>
  <c r="G33" i="65" s="1"/>
  <c r="G37" i="65" l="1"/>
  <c r="H22" i="65"/>
  <c r="H33" i="65" s="1"/>
  <c r="I22" i="65" l="1"/>
  <c r="I33" i="65" s="1"/>
  <c r="I37" i="65" s="1"/>
  <c r="H37" i="65"/>
  <c r="C31" i="64" l="1"/>
  <c r="D31" i="64"/>
  <c r="E31" i="64"/>
  <c r="F31" i="64"/>
  <c r="F33" i="64" s="1"/>
  <c r="G33" i="64" s="1"/>
  <c r="G31" i="64"/>
  <c r="H31" i="64"/>
  <c r="I31" i="64"/>
  <c r="C33" i="64"/>
  <c r="D33" i="64" s="1"/>
  <c r="G37" i="64" l="1"/>
  <c r="H33" i="64"/>
  <c r="E33" i="64"/>
  <c r="E37" i="64" s="1"/>
  <c r="D37" i="64"/>
  <c r="F37" i="64"/>
  <c r="C37" i="64"/>
  <c r="C33" i="59"/>
  <c r="D22" i="59" s="1"/>
  <c r="D33" i="59" s="1"/>
  <c r="I31" i="59"/>
  <c r="H31" i="59"/>
  <c r="G31" i="59"/>
  <c r="F31" i="59"/>
  <c r="E31" i="59"/>
  <c r="D31" i="59"/>
  <c r="C31" i="59"/>
  <c r="H37" i="64" l="1"/>
  <c r="I33" i="64"/>
  <c r="I37" i="64" s="1"/>
  <c r="E22" i="59"/>
  <c r="E33" i="59" s="1"/>
  <c r="D37" i="59"/>
  <c r="C37" i="59"/>
  <c r="F22" i="59" l="1"/>
  <c r="F33" i="59" s="1"/>
  <c r="E37" i="59"/>
  <c r="F37" i="59" l="1"/>
  <c r="G22" i="59"/>
  <c r="G33" i="59" s="1"/>
  <c r="G37" i="59" l="1"/>
  <c r="H22" i="59"/>
  <c r="H33" i="59" s="1"/>
  <c r="H37" i="59" l="1"/>
  <c r="I22" i="59"/>
  <c r="I33" i="59" s="1"/>
  <c r="I37" i="59" s="1"/>
  <c r="G12" i="58" l="1"/>
  <c r="I36" i="57"/>
  <c r="H36" i="57"/>
  <c r="G36" i="57"/>
  <c r="F36" i="57"/>
  <c r="D36" i="57"/>
  <c r="C36" i="57"/>
  <c r="C38" i="57" s="1"/>
  <c r="D27" i="57" s="1"/>
  <c r="D38" i="57" s="1"/>
  <c r="E33" i="57"/>
  <c r="E36" i="57" s="1"/>
  <c r="C42" i="57" l="1"/>
  <c r="E27" i="57"/>
  <c r="E38" i="57" s="1"/>
  <c r="D42" i="57"/>
  <c r="F27" i="57" l="1"/>
  <c r="F38" i="57" s="1"/>
  <c r="E42" i="57"/>
  <c r="G27" i="57" l="1"/>
  <c r="G38" i="57" s="1"/>
  <c r="F42" i="57"/>
  <c r="G42" i="57" l="1"/>
  <c r="H27" i="57"/>
  <c r="H38" i="57" s="1"/>
  <c r="H42" i="57" l="1"/>
  <c r="I27" i="57"/>
  <c r="I38" i="57" s="1"/>
  <c r="I42" i="57" s="1"/>
  <c r="F35" i="56" l="1"/>
  <c r="C33" i="56"/>
  <c r="I31" i="56"/>
  <c r="H31" i="56"/>
  <c r="G31" i="56"/>
  <c r="F31" i="56"/>
  <c r="E31" i="56"/>
  <c r="D31" i="56"/>
  <c r="C31" i="56"/>
  <c r="C35" i="56" l="1"/>
  <c r="C37" i="56" s="1"/>
  <c r="D22" i="56"/>
  <c r="D33" i="56" s="1"/>
  <c r="E22" i="56" l="1"/>
  <c r="E33" i="56" s="1"/>
  <c r="D35" i="56"/>
  <c r="D37" i="56" s="1"/>
  <c r="E35" i="56" l="1"/>
  <c r="E37" i="56" s="1"/>
  <c r="F22" i="56"/>
  <c r="F33" i="56" s="1"/>
  <c r="F37" i="56" l="1"/>
  <c r="G22" i="56"/>
  <c r="G33" i="56" s="1"/>
  <c r="G37" i="56" l="1"/>
  <c r="H22" i="56"/>
  <c r="H33" i="56" s="1"/>
  <c r="H37" i="56" l="1"/>
  <c r="I22" i="56"/>
  <c r="I33" i="56" s="1"/>
  <c r="I37" i="56" s="1"/>
  <c r="G6" i="55" l="1"/>
  <c r="I31" i="54"/>
  <c r="H31" i="54"/>
  <c r="G31" i="54"/>
  <c r="F31" i="54"/>
  <c r="E31" i="54"/>
  <c r="D31" i="54"/>
  <c r="C31" i="54"/>
  <c r="C22" i="54"/>
  <c r="C33" i="54" s="1"/>
  <c r="D22" i="54" s="1"/>
  <c r="D33" i="54" s="1"/>
  <c r="G28" i="53"/>
  <c r="I31" i="52"/>
  <c r="H31" i="52"/>
  <c r="G31" i="52"/>
  <c r="F31" i="52"/>
  <c r="E31" i="52"/>
  <c r="D31" i="52"/>
  <c r="C31" i="52"/>
  <c r="C33" i="52" s="1"/>
  <c r="D37" i="54" l="1"/>
  <c r="E22" i="54"/>
  <c r="E33" i="54" s="1"/>
  <c r="C37" i="54"/>
  <c r="D22" i="52"/>
  <c r="D33" i="52" s="1"/>
  <c r="C37" i="52"/>
  <c r="E37" i="54" l="1"/>
  <c r="F22" i="54"/>
  <c r="F33" i="54" s="1"/>
  <c r="E22" i="52"/>
  <c r="E33" i="52" s="1"/>
  <c r="D37" i="52"/>
  <c r="G22" i="54" l="1"/>
  <c r="G33" i="54" s="1"/>
  <c r="F37" i="54"/>
  <c r="F22" i="52"/>
  <c r="F33" i="52" s="1"/>
  <c r="E37" i="52"/>
  <c r="G37" i="54" l="1"/>
  <c r="H22" i="54"/>
  <c r="H33" i="54" s="1"/>
  <c r="G22" i="52"/>
  <c r="G33" i="52" s="1"/>
  <c r="F37" i="52"/>
  <c r="I22" i="54" l="1"/>
  <c r="I33" i="54" s="1"/>
  <c r="I37" i="54" s="1"/>
  <c r="H37" i="54"/>
  <c r="G37" i="52"/>
  <c r="H22" i="52"/>
  <c r="H33" i="52" s="1"/>
  <c r="H37" i="52" l="1"/>
  <c r="I22" i="52"/>
  <c r="I33" i="52" s="1"/>
  <c r="I37" i="52" s="1"/>
  <c r="I31" i="50" l="1"/>
  <c r="H31" i="50"/>
  <c r="G31" i="50"/>
  <c r="F31" i="50"/>
  <c r="E31" i="50"/>
  <c r="D31" i="50"/>
  <c r="C31" i="50"/>
  <c r="C22" i="50"/>
  <c r="C33" i="50" s="1"/>
  <c r="G11" i="49"/>
  <c r="I31" i="48"/>
  <c r="H31" i="48"/>
  <c r="G31" i="48"/>
  <c r="F31" i="48"/>
  <c r="E31" i="48"/>
  <c r="D31" i="48"/>
  <c r="C31" i="48"/>
  <c r="G24" i="48"/>
  <c r="C22" i="48"/>
  <c r="G18" i="47"/>
  <c r="F35" i="46"/>
  <c r="C33" i="46"/>
  <c r="D22" i="46" s="1"/>
  <c r="D33" i="46" s="1"/>
  <c r="I31" i="46"/>
  <c r="H31" i="46"/>
  <c r="G31" i="46"/>
  <c r="F31" i="46"/>
  <c r="E31" i="46"/>
  <c r="D31" i="46"/>
  <c r="C31" i="46"/>
  <c r="G19" i="45"/>
  <c r="G35" i="44"/>
  <c r="F35" i="44"/>
  <c r="E33" i="44"/>
  <c r="E37" i="44" s="1"/>
  <c r="I31" i="44"/>
  <c r="H31" i="44"/>
  <c r="G31" i="44"/>
  <c r="F31" i="44"/>
  <c r="E31" i="44"/>
  <c r="D31" i="44"/>
  <c r="D33" i="44" s="1"/>
  <c r="D37" i="44" s="1"/>
  <c r="C31" i="44"/>
  <c r="C33" i="44" s="1"/>
  <c r="C37" i="44" s="1"/>
  <c r="C33" i="48" l="1"/>
  <c r="D22" i="48" s="1"/>
  <c r="D33" i="48" s="1"/>
  <c r="D22" i="50"/>
  <c r="D33" i="50" s="1"/>
  <c r="C37" i="50"/>
  <c r="E22" i="46"/>
  <c r="E33" i="46" s="1"/>
  <c r="D37" i="46"/>
  <c r="C37" i="46"/>
  <c r="F22" i="44"/>
  <c r="F33" i="44" s="1"/>
  <c r="C37" i="48" l="1"/>
  <c r="E22" i="50"/>
  <c r="E33" i="50" s="1"/>
  <c r="D37" i="50"/>
  <c r="D37" i="48"/>
  <c r="E22" i="48"/>
  <c r="E33" i="48" s="1"/>
  <c r="F22" i="46"/>
  <c r="F33" i="46" s="1"/>
  <c r="E37" i="46"/>
  <c r="G22" i="44"/>
  <c r="G33" i="44" s="1"/>
  <c r="F37" i="44"/>
  <c r="F22" i="50" l="1"/>
  <c r="F33" i="50" s="1"/>
  <c r="E37" i="50"/>
  <c r="E37" i="48"/>
  <c r="F22" i="48"/>
  <c r="F33" i="48" s="1"/>
  <c r="G22" i="46"/>
  <c r="G33" i="46" s="1"/>
  <c r="F37" i="46"/>
  <c r="H22" i="44"/>
  <c r="H33" i="44" s="1"/>
  <c r="G37" i="44"/>
  <c r="F37" i="50" l="1"/>
  <c r="G22" i="50"/>
  <c r="G33" i="50" s="1"/>
  <c r="F37" i="48"/>
  <c r="G22" i="48"/>
  <c r="G33" i="48" s="1"/>
  <c r="H22" i="46"/>
  <c r="H33" i="46" s="1"/>
  <c r="G37" i="46"/>
  <c r="I22" i="44"/>
  <c r="I33" i="44" s="1"/>
  <c r="I37" i="44" s="1"/>
  <c r="H37" i="44"/>
  <c r="G37" i="50" l="1"/>
  <c r="H22" i="50"/>
  <c r="H33" i="50" s="1"/>
  <c r="H22" i="48"/>
  <c r="H33" i="48" s="1"/>
  <c r="G37" i="48"/>
  <c r="I22" i="46"/>
  <c r="I33" i="46" s="1"/>
  <c r="I37" i="46" s="1"/>
  <c r="H37" i="46"/>
  <c r="H37" i="50" l="1"/>
  <c r="I22" i="50"/>
  <c r="I33" i="50" s="1"/>
  <c r="I37" i="50" s="1"/>
  <c r="H37" i="48"/>
  <c r="I22" i="48"/>
  <c r="I33" i="48" s="1"/>
  <c r="I37" i="48" s="1"/>
  <c r="F35" i="42" l="1"/>
  <c r="C33" i="42"/>
  <c r="C37" i="42" s="1"/>
  <c r="I31" i="42"/>
  <c r="H31" i="42"/>
  <c r="G31" i="42"/>
  <c r="E31" i="42"/>
  <c r="E33" i="42" s="1"/>
  <c r="F22" i="42" s="1"/>
  <c r="D31" i="42"/>
  <c r="D33" i="42" s="1"/>
  <c r="D37" i="42" s="1"/>
  <c r="C31" i="42"/>
  <c r="F28" i="42"/>
  <c r="F31" i="42" s="1"/>
  <c r="F23" i="42"/>
  <c r="F33" i="42" l="1"/>
  <c r="E37" i="42"/>
  <c r="G22" i="42" l="1"/>
  <c r="G33" i="42" s="1"/>
  <c r="F37" i="42"/>
  <c r="H22" i="42" l="1"/>
  <c r="H33" i="42" s="1"/>
  <c r="G37" i="42"/>
  <c r="H37" i="42" l="1"/>
  <c r="I22" i="42"/>
  <c r="I33" i="42" s="1"/>
  <c r="I37" i="42" s="1"/>
  <c r="G8" i="41" l="1"/>
  <c r="C34" i="40"/>
  <c r="D23" i="40" s="1"/>
  <c r="D34" i="40" s="1"/>
  <c r="I32" i="40"/>
  <c r="H32" i="40"/>
  <c r="G32" i="40"/>
  <c r="F32" i="40"/>
  <c r="E32" i="40"/>
  <c r="D32" i="40"/>
  <c r="C32" i="40"/>
  <c r="I31" i="38"/>
  <c r="H31" i="38"/>
  <c r="G31" i="38"/>
  <c r="F31" i="38"/>
  <c r="E31" i="38"/>
  <c r="D31" i="38"/>
  <c r="C31" i="38"/>
  <c r="C33" i="38" s="1"/>
  <c r="G6" i="37"/>
  <c r="C33" i="36"/>
  <c r="D22" i="36" s="1"/>
  <c r="D33" i="36" s="1"/>
  <c r="I31" i="36"/>
  <c r="H31" i="36"/>
  <c r="G31" i="36"/>
  <c r="F31" i="36"/>
  <c r="E31" i="36"/>
  <c r="D31" i="36"/>
  <c r="C31" i="36"/>
  <c r="G21" i="36"/>
  <c r="G9" i="35"/>
  <c r="I34" i="34"/>
  <c r="H34" i="34"/>
  <c r="G34" i="34"/>
  <c r="F34" i="34"/>
  <c r="E34" i="34"/>
  <c r="D34" i="34"/>
  <c r="C34" i="34"/>
  <c r="C36" i="34" s="1"/>
  <c r="G13" i="33"/>
  <c r="C34" i="32"/>
  <c r="D23" i="32" s="1"/>
  <c r="D34" i="32" s="1"/>
  <c r="I32" i="32"/>
  <c r="H32" i="32"/>
  <c r="G32" i="32"/>
  <c r="F32" i="32"/>
  <c r="E32" i="32"/>
  <c r="D32" i="32"/>
  <c r="C32" i="32"/>
  <c r="G22" i="32"/>
  <c r="C37" i="38" l="1"/>
  <c r="D22" i="38"/>
  <c r="D33" i="38" s="1"/>
  <c r="C40" i="34"/>
  <c r="D25" i="34"/>
  <c r="D36" i="34" s="1"/>
  <c r="E25" i="34" s="1"/>
  <c r="E36" i="34" s="1"/>
  <c r="C37" i="36"/>
  <c r="C38" i="32"/>
  <c r="C38" i="40"/>
  <c r="E23" i="32"/>
  <c r="E34" i="32" s="1"/>
  <c r="D38" i="32"/>
  <c r="E22" i="36"/>
  <c r="E33" i="36" s="1"/>
  <c r="D37" i="36"/>
  <c r="D37" i="38"/>
  <c r="E22" i="38"/>
  <c r="E33" i="38" s="1"/>
  <c r="E23" i="40"/>
  <c r="E34" i="40" s="1"/>
  <c r="D38" i="40"/>
  <c r="D40" i="34" l="1"/>
  <c r="E37" i="38"/>
  <c r="F22" i="38"/>
  <c r="F33" i="38" s="1"/>
  <c r="F22" i="36"/>
  <c r="F33" i="36" s="1"/>
  <c r="E37" i="36"/>
  <c r="E40" i="34"/>
  <c r="F25" i="34"/>
  <c r="F36" i="34" s="1"/>
  <c r="F23" i="40"/>
  <c r="F34" i="40" s="1"/>
  <c r="E38" i="40"/>
  <c r="F23" i="32"/>
  <c r="F34" i="32" s="1"/>
  <c r="E38" i="32"/>
  <c r="G23" i="40" l="1"/>
  <c r="G34" i="40" s="1"/>
  <c r="F38" i="40"/>
  <c r="G22" i="38"/>
  <c r="G33" i="38" s="1"/>
  <c r="F37" i="38"/>
  <c r="F40" i="34"/>
  <c r="G25" i="34"/>
  <c r="G36" i="34" s="1"/>
  <c r="F37" i="36"/>
  <c r="G22" i="36"/>
  <c r="G33" i="36" s="1"/>
  <c r="G23" i="32"/>
  <c r="G34" i="32" s="1"/>
  <c r="F38" i="32"/>
  <c r="G37" i="36" l="1"/>
  <c r="H22" i="36"/>
  <c r="H33" i="36" s="1"/>
  <c r="H25" i="34"/>
  <c r="H36" i="34" s="1"/>
  <c r="G40" i="34"/>
  <c r="H22" i="38"/>
  <c r="H33" i="38" s="1"/>
  <c r="G37" i="38"/>
  <c r="H23" i="32"/>
  <c r="H34" i="32" s="1"/>
  <c r="G38" i="32"/>
  <c r="G38" i="40"/>
  <c r="H23" i="40"/>
  <c r="H34" i="40" s="1"/>
  <c r="I22" i="38" l="1"/>
  <c r="I33" i="38" s="1"/>
  <c r="I37" i="38" s="1"/>
  <c r="H37" i="38"/>
  <c r="H38" i="32"/>
  <c r="I23" i="32"/>
  <c r="I34" i="32" s="1"/>
  <c r="I38" i="32" s="1"/>
  <c r="H37" i="36"/>
  <c r="I22" i="36"/>
  <c r="I33" i="36" s="1"/>
  <c r="I37" i="36" s="1"/>
  <c r="I25" i="34"/>
  <c r="I36" i="34" s="1"/>
  <c r="I40" i="34" s="1"/>
  <c r="H40" i="34"/>
  <c r="H38" i="40"/>
  <c r="I23" i="40"/>
  <c r="I34" i="40" s="1"/>
  <c r="I38" i="40" s="1"/>
  <c r="G12" i="31" l="1"/>
  <c r="I42" i="30"/>
  <c r="H42" i="30"/>
  <c r="G42" i="30"/>
  <c r="F42" i="30"/>
  <c r="I38" i="30"/>
  <c r="H38" i="30"/>
  <c r="G38" i="30"/>
  <c r="F38" i="30"/>
  <c r="D38" i="30"/>
  <c r="C38" i="30"/>
  <c r="E35" i="30"/>
  <c r="E38" i="30" s="1"/>
  <c r="C29" i="30"/>
  <c r="C40" i="30" s="1"/>
  <c r="D29" i="30" s="1"/>
  <c r="D40" i="30" s="1"/>
  <c r="G14" i="29"/>
  <c r="F45" i="28"/>
  <c r="I41" i="28"/>
  <c r="H41" i="28"/>
  <c r="G41" i="28"/>
  <c r="F41" i="28"/>
  <c r="E41" i="28"/>
  <c r="D41" i="28"/>
  <c r="C41" i="28"/>
  <c r="C43" i="28" s="1"/>
  <c r="D32" i="28" l="1"/>
  <c r="D43" i="28" s="1"/>
  <c r="C47" i="28"/>
  <c r="D44" i="30"/>
  <c r="E29" i="30"/>
  <c r="E40" i="30" s="1"/>
  <c r="C44" i="30"/>
  <c r="E44" i="30" l="1"/>
  <c r="F29" i="30"/>
  <c r="F40" i="30" s="1"/>
  <c r="D47" i="28"/>
  <c r="E32" i="28"/>
  <c r="E43" i="28" s="1"/>
  <c r="G29" i="30" l="1"/>
  <c r="G40" i="30" s="1"/>
  <c r="F44" i="30"/>
  <c r="F32" i="28"/>
  <c r="F43" i="28" s="1"/>
  <c r="E47" i="28"/>
  <c r="G32" i="28" l="1"/>
  <c r="G43" i="28" s="1"/>
  <c r="F47" i="28"/>
  <c r="G44" i="30"/>
  <c r="H29" i="30"/>
  <c r="H40" i="30" s="1"/>
  <c r="I29" i="30" l="1"/>
  <c r="I40" i="30" s="1"/>
  <c r="I44" i="30" s="1"/>
  <c r="H44" i="30"/>
  <c r="H32" i="28"/>
  <c r="H43" i="28" s="1"/>
  <c r="G47" i="28"/>
  <c r="H47" i="28" l="1"/>
  <c r="I32" i="28"/>
  <c r="I43" i="28" s="1"/>
  <c r="I47" i="28" s="1"/>
  <c r="G9" i="27" l="1"/>
  <c r="F36" i="26"/>
  <c r="C34" i="26"/>
  <c r="C38" i="26" s="1"/>
  <c r="I32" i="26"/>
  <c r="H32" i="26"/>
  <c r="G32" i="26"/>
  <c r="F32" i="26"/>
  <c r="E32" i="26"/>
  <c r="D32" i="26"/>
  <c r="C32" i="26"/>
  <c r="D23" i="26"/>
  <c r="D34" i="26" s="1"/>
  <c r="G10" i="25"/>
  <c r="I33" i="24"/>
  <c r="H33" i="24"/>
  <c r="G33" i="24"/>
  <c r="F33" i="24"/>
  <c r="E33" i="24"/>
  <c r="D33" i="24"/>
  <c r="C33" i="24"/>
  <c r="C35" i="24" s="1"/>
  <c r="I31" i="23"/>
  <c r="H31" i="23"/>
  <c r="G31" i="23"/>
  <c r="F31" i="23"/>
  <c r="F33" i="23" s="1"/>
  <c r="E31" i="23"/>
  <c r="D31" i="23"/>
  <c r="C31" i="23"/>
  <c r="C33" i="23" s="1"/>
  <c r="D22" i="23" s="1"/>
  <c r="D33" i="23" s="1"/>
  <c r="G14" i="22"/>
  <c r="F44" i="21"/>
  <c r="G33" i="21" s="1"/>
  <c r="G44" i="21" s="1"/>
  <c r="I42" i="21"/>
  <c r="H42" i="21"/>
  <c r="G42" i="21"/>
  <c r="F42" i="21"/>
  <c r="E42" i="21"/>
  <c r="D42" i="21"/>
  <c r="C42" i="21"/>
  <c r="C44" i="21" s="1"/>
  <c r="C48" i="21" s="1"/>
  <c r="G10" i="20"/>
  <c r="F33" i="19"/>
  <c r="F37" i="19" s="1"/>
  <c r="I31" i="19"/>
  <c r="H31" i="19"/>
  <c r="G31" i="19"/>
  <c r="F31" i="19"/>
  <c r="E31" i="19"/>
  <c r="D31" i="19"/>
  <c r="C31" i="19"/>
  <c r="C33" i="19" s="1"/>
  <c r="G11" i="18"/>
  <c r="F35" i="17"/>
  <c r="I31" i="17"/>
  <c r="H31" i="17"/>
  <c r="G31" i="17"/>
  <c r="F31" i="17"/>
  <c r="D31" i="17"/>
  <c r="C31" i="17"/>
  <c r="E28" i="17"/>
  <c r="E31" i="17" s="1"/>
  <c r="C22" i="17"/>
  <c r="C33" i="17" s="1"/>
  <c r="D22" i="17" s="1"/>
  <c r="D33" i="17" s="1"/>
  <c r="G12" i="16"/>
  <c r="F40" i="15"/>
  <c r="C38" i="15"/>
  <c r="D27" i="15" s="1"/>
  <c r="D38" i="15" s="1"/>
  <c r="I36" i="15"/>
  <c r="H36" i="15"/>
  <c r="G36" i="15"/>
  <c r="F36" i="15"/>
  <c r="E36" i="15"/>
  <c r="D36" i="15"/>
  <c r="C36" i="15"/>
  <c r="D22" i="19" l="1"/>
  <c r="D33" i="19" s="1"/>
  <c r="C37" i="19"/>
  <c r="G22" i="19"/>
  <c r="G33" i="19" s="1"/>
  <c r="C39" i="24"/>
  <c r="D24" i="24"/>
  <c r="D35" i="24" s="1"/>
  <c r="D39" i="24" s="1"/>
  <c r="D37" i="23"/>
  <c r="E22" i="23"/>
  <c r="E33" i="23" s="1"/>
  <c r="E37" i="23" s="1"/>
  <c r="E24" i="24"/>
  <c r="E35" i="24" s="1"/>
  <c r="H33" i="21"/>
  <c r="H44" i="21" s="1"/>
  <c r="G48" i="21"/>
  <c r="D37" i="19"/>
  <c r="E22" i="19"/>
  <c r="E33" i="19" s="1"/>
  <c r="E37" i="19" s="1"/>
  <c r="H22" i="19"/>
  <c r="H33" i="19" s="1"/>
  <c r="G37" i="19"/>
  <c r="F37" i="23"/>
  <c r="G22" i="23"/>
  <c r="G33" i="23" s="1"/>
  <c r="D38" i="26"/>
  <c r="E23" i="26"/>
  <c r="E34" i="26" s="1"/>
  <c r="F48" i="21"/>
  <c r="C37" i="23"/>
  <c r="D33" i="21"/>
  <c r="D44" i="21" s="1"/>
  <c r="E27" i="15"/>
  <c r="E38" i="15" s="1"/>
  <c r="D42" i="15"/>
  <c r="E22" i="17"/>
  <c r="E33" i="17" s="1"/>
  <c r="D37" i="17"/>
  <c r="C42" i="15"/>
  <c r="C37" i="17"/>
  <c r="E38" i="26" l="1"/>
  <c r="F23" i="26"/>
  <c r="F34" i="26" s="1"/>
  <c r="H48" i="21"/>
  <c r="I33" i="21"/>
  <c r="I44" i="21" s="1"/>
  <c r="I48" i="21" s="1"/>
  <c r="G37" i="23"/>
  <c r="H22" i="23"/>
  <c r="H33" i="23" s="1"/>
  <c r="F24" i="24"/>
  <c r="F35" i="24" s="1"/>
  <c r="E39" i="24"/>
  <c r="E33" i="21"/>
  <c r="E44" i="21" s="1"/>
  <c r="E48" i="21" s="1"/>
  <c r="D48" i="21"/>
  <c r="I22" i="19"/>
  <c r="I33" i="19" s="1"/>
  <c r="I37" i="19" s="1"/>
  <c r="H37" i="19"/>
  <c r="F22" i="17"/>
  <c r="F33" i="17" s="1"/>
  <c r="E37" i="17"/>
  <c r="F27" i="15"/>
  <c r="F38" i="15" s="1"/>
  <c r="E42" i="15"/>
  <c r="F39" i="24" l="1"/>
  <c r="G24" i="24"/>
  <c r="H37" i="23"/>
  <c r="I22" i="23"/>
  <c r="I33" i="23" s="1"/>
  <c r="I37" i="23" s="1"/>
  <c r="F38" i="26"/>
  <c r="G23" i="26"/>
  <c r="G27" i="15"/>
  <c r="G38" i="15" s="1"/>
  <c r="F42" i="15"/>
  <c r="G22" i="17"/>
  <c r="G33" i="17" s="1"/>
  <c r="F37" i="17"/>
  <c r="G25" i="26" l="1"/>
  <c r="G34" i="26" s="1"/>
  <c r="G26" i="24"/>
  <c r="G35" i="24" s="1"/>
  <c r="G37" i="17"/>
  <c r="H22" i="17"/>
  <c r="H33" i="17" s="1"/>
  <c r="H27" i="15"/>
  <c r="H38" i="15" s="1"/>
  <c r="G42" i="15"/>
  <c r="G38" i="26" l="1"/>
  <c r="H23" i="26"/>
  <c r="H24" i="24"/>
  <c r="G39" i="24"/>
  <c r="I22" i="17"/>
  <c r="I33" i="17" s="1"/>
  <c r="I37" i="17" s="1"/>
  <c r="H37" i="17"/>
  <c r="I27" i="15"/>
  <c r="I38" i="15" s="1"/>
  <c r="I42" i="15" s="1"/>
  <c r="H42" i="15"/>
  <c r="H26" i="24" l="1"/>
  <c r="H35" i="24" s="1"/>
  <c r="H25" i="26"/>
  <c r="H34" i="26" s="1"/>
  <c r="H39" i="24" l="1"/>
  <c r="I24" i="24"/>
  <c r="H38" i="26"/>
  <c r="I23" i="26"/>
  <c r="I25" i="26" l="1"/>
  <c r="I34" i="26" s="1"/>
  <c r="I38" i="26" s="1"/>
  <c r="I26" i="24"/>
  <c r="I35" i="24" s="1"/>
  <c r="I39" i="24" s="1"/>
  <c r="G13" i="14" l="1"/>
  <c r="F35" i="13"/>
  <c r="C33" i="13"/>
  <c r="D22" i="13" s="1"/>
  <c r="D33" i="13" s="1"/>
  <c r="I31" i="13"/>
  <c r="H31" i="13"/>
  <c r="G31" i="13"/>
  <c r="F31" i="13"/>
  <c r="E31" i="13"/>
  <c r="D31" i="13"/>
  <c r="C31" i="13"/>
  <c r="G13" i="12"/>
  <c r="F35" i="11"/>
  <c r="C33" i="11"/>
  <c r="C37" i="11" s="1"/>
  <c r="I31" i="11"/>
  <c r="H31" i="11"/>
  <c r="G31" i="11"/>
  <c r="F31" i="11"/>
  <c r="D31" i="11"/>
  <c r="C31" i="11"/>
  <c r="E28" i="11"/>
  <c r="E31" i="11" s="1"/>
  <c r="G24" i="11"/>
  <c r="H24" i="11" s="1"/>
  <c r="I24" i="11" s="1"/>
  <c r="D22" i="11"/>
  <c r="D33" i="11" s="1"/>
  <c r="H21" i="11"/>
  <c r="I21" i="11" s="1"/>
  <c r="G15" i="10"/>
  <c r="D37" i="11" l="1"/>
  <c r="E22" i="11"/>
  <c r="E33" i="11" s="1"/>
  <c r="D37" i="13"/>
  <c r="E22" i="13"/>
  <c r="E33" i="13" s="1"/>
  <c r="C37" i="13"/>
  <c r="E37" i="13" l="1"/>
  <c r="F22" i="13"/>
  <c r="F33" i="13" s="1"/>
  <c r="E37" i="11"/>
  <c r="F22" i="11"/>
  <c r="F33" i="11" s="1"/>
  <c r="F37" i="11" l="1"/>
  <c r="G22" i="11"/>
  <c r="G33" i="11" s="1"/>
  <c r="G22" i="13"/>
  <c r="G33" i="13" s="1"/>
  <c r="F37" i="13"/>
  <c r="H22" i="13" l="1"/>
  <c r="H33" i="13" s="1"/>
  <c r="G37" i="13"/>
  <c r="G37" i="11"/>
  <c r="H22" i="11"/>
  <c r="H33" i="11" s="1"/>
  <c r="I22" i="11" l="1"/>
  <c r="I33" i="11" s="1"/>
  <c r="I37" i="11" s="1"/>
  <c r="H37" i="11"/>
  <c r="H37" i="13"/>
  <c r="I22" i="13"/>
  <c r="I33" i="13" s="1"/>
  <c r="I37" i="13" s="1"/>
  <c r="G18" i="9" l="1"/>
  <c r="I35" i="8"/>
  <c r="H35" i="8"/>
  <c r="F35" i="8"/>
  <c r="E35" i="8"/>
  <c r="C33" i="8"/>
  <c r="C37" i="8" s="1"/>
  <c r="I31" i="8"/>
  <c r="H31" i="8"/>
  <c r="G31" i="8"/>
  <c r="F31" i="8"/>
  <c r="E31" i="8"/>
  <c r="D31" i="8"/>
  <c r="C31" i="8"/>
  <c r="I24" i="8"/>
  <c r="H24" i="8"/>
  <c r="G24" i="8"/>
  <c r="D22" i="8" l="1"/>
  <c r="D33" i="8" s="1"/>
  <c r="E22" i="8"/>
  <c r="E33" i="8" s="1"/>
  <c r="D37" i="8"/>
  <c r="F22" i="8" l="1"/>
  <c r="F33" i="8" s="1"/>
  <c r="E37" i="8"/>
  <c r="F37" i="8" l="1"/>
  <c r="G22" i="8"/>
  <c r="G33" i="8" s="1"/>
  <c r="H22" i="8" l="1"/>
  <c r="H33" i="8" s="1"/>
  <c r="G37" i="8"/>
  <c r="H37" i="8" l="1"/>
  <c r="I22" i="8"/>
  <c r="I33" i="8" s="1"/>
  <c r="I37" i="8" s="1"/>
  <c r="G11" i="7" l="1"/>
  <c r="F35" i="6"/>
  <c r="E35" i="6"/>
  <c r="I31" i="6"/>
  <c r="H31" i="6"/>
  <c r="G31" i="6"/>
  <c r="F31" i="6"/>
  <c r="E31" i="6"/>
  <c r="D31" i="6"/>
  <c r="C31" i="6"/>
  <c r="C33" i="6" s="1"/>
  <c r="C37" i="6" s="1"/>
  <c r="D22" i="6" l="1"/>
  <c r="D33" i="6" s="1"/>
  <c r="E22" i="6" l="1"/>
  <c r="E33" i="6" s="1"/>
  <c r="D37" i="6"/>
  <c r="F22" i="6" l="1"/>
  <c r="F33" i="6" s="1"/>
  <c r="E37" i="6"/>
  <c r="G22" i="6" l="1"/>
  <c r="G33" i="6" s="1"/>
  <c r="F37" i="6"/>
  <c r="H22" i="6" l="1"/>
  <c r="H33" i="6" s="1"/>
  <c r="G37" i="6"/>
  <c r="H37" i="6" l="1"/>
  <c r="I22" i="6"/>
  <c r="I33" i="6" s="1"/>
  <c r="I37" i="6" s="1"/>
  <c r="G11" i="5" l="1"/>
  <c r="F47" i="4"/>
  <c r="E47" i="4"/>
  <c r="C45" i="4"/>
  <c r="C49" i="4" s="1"/>
  <c r="H43" i="4"/>
  <c r="G43" i="4"/>
  <c r="F43" i="4"/>
  <c r="E43" i="4"/>
  <c r="D43" i="4"/>
  <c r="C43" i="4"/>
  <c r="H40" i="4"/>
  <c r="I40" i="4" s="1"/>
  <c r="I43" i="4" s="1"/>
  <c r="G36" i="4"/>
  <c r="G47" i="4" s="1"/>
  <c r="H47" i="4" s="1"/>
  <c r="I47" i="4" s="1"/>
  <c r="D34" i="4"/>
  <c r="D45" i="4" s="1"/>
  <c r="I33" i="4"/>
  <c r="H33" i="4"/>
  <c r="D49" i="4" l="1"/>
  <c r="E34" i="4"/>
  <c r="E45" i="4" s="1"/>
  <c r="H36" i="4"/>
  <c r="I36" i="4" s="1"/>
  <c r="F34" i="4" l="1"/>
  <c r="E49" i="4"/>
  <c r="G34" i="4" l="1"/>
  <c r="F45" i="4"/>
  <c r="F49" i="4" s="1"/>
  <c r="H34" i="4" l="1"/>
  <c r="G45" i="4"/>
  <c r="G49" i="4" s="1"/>
  <c r="H45" i="4" l="1"/>
  <c r="H49" i="4" s="1"/>
  <c r="I34" i="4"/>
  <c r="I45" i="4" s="1"/>
  <c r="I49" i="4" s="1"/>
  <c r="G41" i="3" l="1"/>
  <c r="G29" i="3"/>
  <c r="G43" i="3" s="1"/>
  <c r="F37" i="1"/>
  <c r="E37" i="1"/>
  <c r="D37" i="1"/>
  <c r="I33" i="1"/>
  <c r="H33" i="1"/>
  <c r="G33" i="1"/>
  <c r="F33" i="1"/>
  <c r="C33" i="1"/>
  <c r="C35" i="1" s="1"/>
  <c r="E30" i="1"/>
  <c r="E33" i="1" s="1"/>
  <c r="D30" i="1"/>
  <c r="D33" i="1" s="1"/>
  <c r="F26" i="1"/>
  <c r="E26" i="1"/>
  <c r="D26" i="1"/>
  <c r="E25" i="1"/>
  <c r="D25" i="1"/>
  <c r="E23" i="1"/>
  <c r="D23" i="1"/>
  <c r="D24" i="1" l="1"/>
  <c r="D35" i="1" s="1"/>
  <c r="C39" i="1"/>
  <c r="D39" i="1" l="1"/>
  <c r="E24" i="1"/>
  <c r="E35" i="1" s="1"/>
  <c r="F24" i="1" l="1"/>
  <c r="F35" i="1" s="1"/>
  <c r="E39" i="1"/>
  <c r="G24" i="1" l="1"/>
  <c r="G35" i="1" s="1"/>
  <c r="F39" i="1"/>
  <c r="H24" i="1" l="1"/>
  <c r="H35" i="1" s="1"/>
  <c r="G39" i="1"/>
  <c r="H39" i="1" l="1"/>
  <c r="I24" i="1"/>
  <c r="I35" i="1" s="1"/>
  <c r="I39" i="1" s="1"/>
</calcChain>
</file>

<file path=xl/sharedStrings.xml><?xml version="1.0" encoding="utf-8"?>
<sst xmlns="http://schemas.openxmlformats.org/spreadsheetml/2006/main" count="5299" uniqueCount="593">
  <si>
    <t>Department:</t>
  </si>
  <si>
    <t>Land and Natural Resources</t>
  </si>
  <si>
    <t>Contact Name:</t>
  </si>
  <si>
    <t>Russell Y. Tsuji</t>
  </si>
  <si>
    <t>Prog ID(s):</t>
  </si>
  <si>
    <t>LNR 101</t>
  </si>
  <si>
    <t>Phone:</t>
  </si>
  <si>
    <t>587-0422</t>
  </si>
  <si>
    <t>Name of Fund:</t>
  </si>
  <si>
    <t>Special Land and Development Fund.  HRS 171-19</t>
  </si>
  <si>
    <t>Fund type (MOF)</t>
  </si>
  <si>
    <t>Special - B</t>
  </si>
  <si>
    <t>Legal Authority</t>
  </si>
  <si>
    <t>HRS 171-19</t>
  </si>
  <si>
    <t>Appropriation Acct. No.</t>
  </si>
  <si>
    <t>Intended Purpose:</t>
  </si>
  <si>
    <t xml:space="preserve">To fund the operations of the Land Management Division and to assist with funding for the operations and maintenance of public lands under the                                                                                                                   </t>
  </si>
  <si>
    <t>management jurisdiction of the Board and Department of Land and Natural Resources</t>
  </si>
  <si>
    <t>Source of Revenues:</t>
  </si>
  <si>
    <t>Primarily rents from land leases and permits; mining rent/royalties; concessions; and renewable energy leases</t>
  </si>
  <si>
    <t>Current Program Activities/Allowable Expenses:</t>
  </si>
  <si>
    <t>Authority HRS 171-19.  Among other things, funds 100% of the operating budget for Land and OCCL; and funds various other offices within the Department as authorized by 171-19 and past budgets.</t>
  </si>
  <si>
    <t>Purpose of Proposed Ceiling Adjustment (if applicable):</t>
  </si>
  <si>
    <t>Cover Land's capital projects--Hilo Land Office renovations; DLNR public trust projects involving natural resouce protection and conservation programs</t>
  </si>
  <si>
    <t>Variances:</t>
  </si>
  <si>
    <t>Ceiling Increase: Request is 6 million increase in 2021; but assumption is only 3 mill increase in 2021 and 2022 to total 6 mil. over two years.</t>
  </si>
  <si>
    <t>Expendure increase in 2020-21 for collective bargaining and increase in Encumbrances for ceiling increase.</t>
  </si>
  <si>
    <t>Financial Data</t>
  </si>
  <si>
    <t>FY 2016</t>
  </si>
  <si>
    <t>FY 2017</t>
  </si>
  <si>
    <t>FY 2018</t>
  </si>
  <si>
    <t>FY 2019</t>
  </si>
  <si>
    <t>FY 2020</t>
  </si>
  <si>
    <t>FY 2021</t>
  </si>
  <si>
    <t>FY 2022</t>
  </si>
  <si>
    <t>(actual)</t>
  </si>
  <si>
    <t>(estimated)</t>
  </si>
  <si>
    <t>Appropriation Ceiling</t>
  </si>
  <si>
    <t>Beginning Cash Balance</t>
  </si>
  <si>
    <t>Revenues</t>
  </si>
  <si>
    <t>Expenditures</t>
  </si>
  <si>
    <t xml:space="preserve">Transfers </t>
  </si>
  <si>
    <t xml:space="preserve">   List each net transfer in/out/ or projection in/out; list each account number</t>
  </si>
  <si>
    <t>See attached list</t>
  </si>
  <si>
    <t>Net Total Transfers</t>
  </si>
  <si>
    <t>Ending Cash Balance</t>
  </si>
  <si>
    <t>Encumbrances</t>
  </si>
  <si>
    <t>Unencumbered Cash Balance</t>
  </si>
  <si>
    <t>Additional Information:</t>
  </si>
  <si>
    <t>Amount Req. by Bond Covenants</t>
  </si>
  <si>
    <t>Amount from Bond Proceeds</t>
  </si>
  <si>
    <t>Amount Held in CODs, Escrow</t>
  </si>
  <si>
    <t xml:space="preserve"> Accounts, or Other Investments</t>
  </si>
  <si>
    <t>FY 19 Cash Transfer</t>
  </si>
  <si>
    <t>Program ID</t>
  </si>
  <si>
    <t>MOF</t>
  </si>
  <si>
    <t>Fund</t>
  </si>
  <si>
    <t>FY</t>
  </si>
  <si>
    <t>Account</t>
  </si>
  <si>
    <t>Function</t>
  </si>
  <si>
    <t>Net Amount</t>
  </si>
  <si>
    <t>Trans Type</t>
  </si>
  <si>
    <t>Trans Code</t>
  </si>
  <si>
    <t>Doc No</t>
  </si>
  <si>
    <t>Doc Sfx</t>
  </si>
  <si>
    <t>Doc Date</t>
  </si>
  <si>
    <t>LNR101</t>
  </si>
  <si>
    <t>B</t>
  </si>
  <si>
    <t>S</t>
  </si>
  <si>
    <t>DA</t>
  </si>
  <si>
    <t>JRNL</t>
  </si>
  <si>
    <t>00JS5844</t>
  </si>
  <si>
    <t>00JS0248</t>
  </si>
  <si>
    <t>00JS3185</t>
  </si>
  <si>
    <t>00JS3861</t>
  </si>
  <si>
    <t>00JS4062</t>
  </si>
  <si>
    <t>00JS4636</t>
  </si>
  <si>
    <t>00JS5031</t>
  </si>
  <si>
    <t>00JS5116</t>
  </si>
  <si>
    <t>00JS5194</t>
  </si>
  <si>
    <t>00JS5548</t>
  </si>
  <si>
    <t>00JS5549</t>
  </si>
  <si>
    <t>00JS5581</t>
  </si>
  <si>
    <t>00JS0320</t>
  </si>
  <si>
    <t>00JS1104</t>
  </si>
  <si>
    <t>00JS1430</t>
  </si>
  <si>
    <t>00JS1485</t>
  </si>
  <si>
    <t>00JS1931</t>
  </si>
  <si>
    <t>00JM2650</t>
  </si>
  <si>
    <t>00JS2346</t>
  </si>
  <si>
    <t>David Smith</t>
  </si>
  <si>
    <t>(808) 587-4181</t>
  </si>
  <si>
    <t>Land Conservation Fund</t>
  </si>
  <si>
    <t>HRS, Chapter 173A</t>
  </si>
  <si>
    <t>S-317-C</t>
  </si>
  <si>
    <t xml:space="preserve">Provide for the acquisition and management of lands that have natural, environmental, recreational, scenic, cultural, agricultural production, or historic </t>
  </si>
  <si>
    <t>value, including park and trail systems that provide access to such land.</t>
  </si>
  <si>
    <t>Pursuant to section 173A-5, ten percent or $6,800,000 of State Real Property Conveyance Tax collections for each fiscal year, whichever is less, is paid</t>
  </si>
  <si>
    <t>into the Land Conservation Fund.  Other, less predictable sources are (1) interest earned from participation in the State investment pool and (2) funds</t>
  </si>
  <si>
    <t>returned from discontinued grants to State agencies.</t>
  </si>
  <si>
    <t>(1)  The acquisition of interests or rights in land having value as a resource to the State, whether in fee title or through the establishment of permanent</t>
  </si>
  <si>
    <t>conservation easements under chapter 198 or agricultural easements;</t>
  </si>
  <si>
    <t>(2)  The payment of any debt service on state financial instruments relating to the acquisition of interests or rights in land having value as a resource</t>
  </si>
  <si>
    <t>to the State;</t>
  </si>
  <si>
    <t>(3)  Annual administration costs for the fund, not to exceed five per cent of annual fund revenues of the previous year; [and]</t>
  </si>
  <si>
    <t>(4)  Costs related to the operation, maintenance, and management of lands acquired by way of this fund that are necessary to protect, maintain, or</t>
  </si>
  <si>
    <t xml:space="preserve">or restore resources at risk on these lands, or that provide for greater public access and enjoyment of these lands; provided that the costs related to the </t>
  </si>
  <si>
    <t>operation, maintenance, and management of lands acquired by way of this fund do not exceed five per cent of annual fund revenues of the previous year.</t>
  </si>
  <si>
    <t>Purpose of Proposed Ceiling Adjustment:</t>
  </si>
  <si>
    <t xml:space="preserve">Provide additional funding to acquire more land having value as a resource to the State and to protect more resources for public benefit.  </t>
  </si>
  <si>
    <t>Variances in revenues are explained by variances in tax law, real property market dynamics, State investment pool performance, the frequency and</t>
  </si>
  <si>
    <t>magnitude of discontinued/unused/underused grant awards, and the timing of revenue deposits.</t>
  </si>
  <si>
    <t>Variances in expenditures are explained by variances in appropriation ceilings, types and amounts of grant awards, and the timing of real estate closings</t>
  </si>
  <si>
    <t>and administrative expenditures.</t>
  </si>
  <si>
    <t>00JS0272</t>
  </si>
  <si>
    <t>Sam Lemmo</t>
  </si>
  <si>
    <t>587-0391</t>
  </si>
  <si>
    <t>Beach Restoration Special Fund</t>
  </si>
  <si>
    <t>Chapter 171-151, HRS</t>
  </si>
  <si>
    <t>S-325-C</t>
  </si>
  <si>
    <t>Act 84, SLH 1999 established this fund to provide for the restoration of public beach lands in those instances in which such restoration is considered to benefit the State</t>
  </si>
  <si>
    <t>Monies received from lease or development of public lands; fines for unauthorized shoreline structures, donations, fees for processing applications, and grants. Funds also received from the Transient Accommodations Tax.</t>
  </si>
  <si>
    <t>Develop plans and programs for the restoration and protection of beach lands of the state and implementation of beach retoration projects.</t>
  </si>
  <si>
    <t>Expeditiures from this fund are project driven.  Timing and project costs are difficult to judge from year to you due to complex permitting systems.  For the remainder of FY20 we plan to use funds to cover operating miscelleaneous project expenses which will result in total expenditures of of appoximately $500,000.  For FY 2021, we will commit funds to find new sand sources for Oahu beaches in partnertship with the City and County of Honolulu.  This, including other miscelleaneous  project cost will result in approximately $1,000,000 in expenditues.   For 2022, we have a scheduled CIP approriation for $1,500,000.  These funds will support additional beach restoration construction projects at Waikiki Beach.</t>
  </si>
  <si>
    <t>00JS0273</t>
  </si>
  <si>
    <t>00JS5551</t>
  </si>
  <si>
    <t>Kelsi Nishida</t>
  </si>
  <si>
    <t>LNR 111</t>
  </si>
  <si>
    <t>587-0154</t>
  </si>
  <si>
    <t>Bureau of Conveyances Special Fund</t>
  </si>
  <si>
    <t>Section 502-8, HRS</t>
  </si>
  <si>
    <t>S-309-C</t>
  </si>
  <si>
    <t>This fund was established to pay for the daily operating expenses of the Bureau of Conveyances (BOC) and also allows for the continual improvement of services to the public through the implementation of a new electronic land records system, the ongoing digitization and preservation of our physical records, increasing efficiencies with workflow optimization and the forward planning and implementation for business continuity contingencies.</t>
  </si>
  <si>
    <t>Monies received from recording fees, miscellaneous service fees and legislatively mandated "transaction fees" (Act 120, SLH 2009) on Regular System recordings.</t>
  </si>
  <si>
    <t>Activities including day-to-day operational expenses and planning, design, equipment/software acquisition and systems implementation as well as staffing, training and workflow improvements and the digitization, preservation and accessibility of all land records, maps and miscellaneous documents under the BOC's responsibility.</t>
  </si>
  <si>
    <t>Continue with the digitization, preservation and access to the public land records, improve and preserve the physical records and support facilities at the Bureau as a business/cultural resource and to implement plans that streamline the Land Court certification workflow.</t>
  </si>
  <si>
    <t>The increase in expenditures in FY 20 is for the payment of the digitization and land records management system projects, in which the funds have been encumbered but actual payment has not been completed.</t>
  </si>
  <si>
    <t>Admin Positions</t>
  </si>
  <si>
    <t>LNR111</t>
  </si>
  <si>
    <t>AK</t>
  </si>
  <si>
    <t>00JM2586</t>
  </si>
  <si>
    <t>00JS5035</t>
  </si>
  <si>
    <t>00JS5243</t>
  </si>
  <si>
    <t>00JS5552</t>
  </si>
  <si>
    <t>00JS1480</t>
  </si>
  <si>
    <t>LNR141</t>
  </si>
  <si>
    <t>DO</t>
  </si>
  <si>
    <t>00JS5038</t>
  </si>
  <si>
    <t>00JS1483</t>
  </si>
  <si>
    <t>Edwin Matsuda</t>
  </si>
  <si>
    <t>LNR 810</t>
  </si>
  <si>
    <t>808 587-0268</t>
  </si>
  <si>
    <t>Prevention of Natural Disasters</t>
  </si>
  <si>
    <t>Act 5, SLH 2019</t>
  </si>
  <si>
    <t>S-323-C</t>
  </si>
  <si>
    <t>Operating special fund for LNR 810 program for expenses related to flood control and dam safety activities</t>
  </si>
  <si>
    <t>Investment Pool proceeds; transfer of vacation earned with other departments/agencies.</t>
  </si>
  <si>
    <t>Payroll, fringe benefits and operating expenses for program activities</t>
  </si>
  <si>
    <t>none</t>
  </si>
  <si>
    <t>Investment pool revenues difficult to estimate.  Expenditures/encumbrances vary due to staff vacancies and related workload.</t>
  </si>
  <si>
    <t>LNR810</t>
  </si>
  <si>
    <t>BOL</t>
  </si>
  <si>
    <t>00JS1817</t>
  </si>
  <si>
    <t>Dam and Reservoir Safety Special Fund (DRSSF)</t>
  </si>
  <si>
    <t>Act 262, SLH 2007</t>
  </si>
  <si>
    <t>S-328-C</t>
  </si>
  <si>
    <t xml:space="preserve">Provide funding to improve the safety of dams and reservoirs in the State.  </t>
  </si>
  <si>
    <t>Appropriations by the legislature; fees and administrative charges collected under Act 262, SLH 2007; fines or penalties imposed under act 262, SLH 2007; moneys from public or private sources to benefit dam and reservoir safety; moneys collected from sale of retail items by DLNR relating to dam and reservoir safety; other moneys collected pursuant to Act 262, SLH 2007 or rules adopted thereunder; and moneys derived from interest, dividends or other income from other sources.</t>
  </si>
  <si>
    <t>Use of the DRSSF includes, but is not limited to, conducting investigations, research, and collection of data; monitoring and inspection programs and activities, including enforcement; preparing and disseminating information to the public related to dam and reservoir safty; provision of training and/or educational activities related to dam and reservoir safety; employing any necessary remedial measures to protect person and property; and administrative or other related costs and expenses for dam and reservoir safety.</t>
  </si>
  <si>
    <t>Expenditures/encumbrances vary due to staff workload.</t>
  </si>
  <si>
    <t>00JS5818</t>
  </si>
  <si>
    <t>Irene Sprecher</t>
  </si>
  <si>
    <t>LNR 172</t>
  </si>
  <si>
    <t>(808) 587-4167</t>
  </si>
  <si>
    <t>Forest Stewardship Fund</t>
  </si>
  <si>
    <t>195F-4, HRS</t>
  </si>
  <si>
    <t>S-347-C</t>
  </si>
  <si>
    <t xml:space="preserve">Support Forest Stewardship Program; Collect money from forest product revenue; Used for (1) replanting, managing, and maintaining timber </t>
  </si>
  <si>
    <t>management areas, (2) enhancing forest reserves with focus on koa, (3) developing environmental education and training programs.</t>
  </si>
  <si>
    <t>Revenue collected from forest reserves resources, services, and products, and imposition of fines or penalties. Moneys received from any public</t>
  </si>
  <si>
    <t xml:space="preserve"> or private sources.</t>
  </si>
  <si>
    <t xml:space="preserve">(i) replanting, managing, and maintaining designated timber management areas; (ii) enhancing the management of public forest reserves with an </t>
  </si>
  <si>
    <t xml:space="preserve">emphasis on restoring degraded koa forests; and (iii) developing environmental education and training programs pertaining to sustainable forestry; </t>
  </si>
  <si>
    <t xml:space="preserve">provided that the activities described in clauses (ii) and (iii) may not be funded unless the activities described in approved management plans </t>
  </si>
  <si>
    <t>pertaining to clause (i) are adequately funded.</t>
  </si>
  <si>
    <t>None</t>
  </si>
  <si>
    <t>LNR172</t>
  </si>
  <si>
    <t>DF</t>
  </si>
  <si>
    <t>00JS5034</t>
  </si>
  <si>
    <t>00JS1479</t>
  </si>
  <si>
    <t>SLDF subaccount</t>
  </si>
  <si>
    <t>Act 119 SLH 2015</t>
  </si>
  <si>
    <t>S-353-C</t>
  </si>
  <si>
    <t>Transfer into the subaccount as provided by Act 119, SLH 2015</t>
  </si>
  <si>
    <t>Transfer from Special Land Development Funds</t>
  </si>
  <si>
    <t xml:space="preserve">Support of forest management within the public forest reserve system and on private forest lands. </t>
  </si>
  <si>
    <t>James Cogswell</t>
  </si>
  <si>
    <t>LNR 402</t>
  </si>
  <si>
    <t>587-4187</t>
  </si>
  <si>
    <t>Nene Relocation Fund</t>
  </si>
  <si>
    <t>Interdepartamental - (U)</t>
  </si>
  <si>
    <t>Governor's Emergency Proclamation of April 14, 2011</t>
  </si>
  <si>
    <t>S-320-C</t>
  </si>
  <si>
    <t>Relocate Nene from Kauai Lagoon Resort (now Hokuala Resort) for air-traffic safety</t>
  </si>
  <si>
    <t>Hawaii Department of Transportation (HDOT)</t>
  </si>
  <si>
    <t>Relocation of Nene</t>
  </si>
  <si>
    <t>Project was ended by HDOT April 13, 2016</t>
  </si>
  <si>
    <t>LNR402</t>
  </si>
  <si>
    <t>U</t>
  </si>
  <si>
    <t>Emma Yuen</t>
  </si>
  <si>
    <t>LNR 407</t>
  </si>
  <si>
    <t>(808) 587-4170</t>
  </si>
  <si>
    <t>Natural Area Reserve Fund</t>
  </si>
  <si>
    <t>§195-9, Hawaii Revised Statutes</t>
  </si>
  <si>
    <t>S-342-C</t>
  </si>
  <si>
    <t xml:space="preserve">There has not been a ceiling in the fund since FY15. </t>
  </si>
  <si>
    <t>N/A</t>
  </si>
  <si>
    <t>LNR407</t>
  </si>
  <si>
    <t>00JM6148</t>
  </si>
  <si>
    <t>00JS5074</t>
  </si>
  <si>
    <t>587-4170</t>
  </si>
  <si>
    <t>IUCN - SLDF</t>
  </si>
  <si>
    <t>Act 122, SLH 2014</t>
  </si>
  <si>
    <t>S-371-C</t>
  </si>
  <si>
    <t>This fund was established pursuant to Act 122, SLH 2014  for IUCN - SLDF.</t>
  </si>
  <si>
    <t>Transfer of funds from Special Land Development Fund</t>
  </si>
  <si>
    <t>Expenses related to the IUCN World Congress</t>
  </si>
  <si>
    <t>Mike Milley</t>
  </si>
  <si>
    <t>LNR 804</t>
  </si>
  <si>
    <t>Na Ala Hele Program</t>
  </si>
  <si>
    <t>Act 200, SLH 2003</t>
  </si>
  <si>
    <t>S-306-C</t>
  </si>
  <si>
    <t>This fund was established by Act 67, SLH 1988, to collect proceeds from hunting license fees, law violation fines, hunter training fees and charges</t>
  </si>
  <si>
    <t xml:space="preserve"> for use of public target ranges.  Authorized expenditures include matching funds for federal grants-in-aid,</t>
  </si>
  <si>
    <t>Funds collected via the Highway Fuel Tax under Chapter 243, Hawaii Revised Statutes (HRS), to implement the Hawaii Statewide Trail and</t>
  </si>
  <si>
    <t xml:space="preserve"> Access Program (Na Ala Hele) and transfer of $100,000 from HTA pursuant to Act 250, SLH 2002.</t>
  </si>
  <si>
    <t xml:space="preserve">Activities include the planning, developing, acquiring land or rights for public use of land, constructing, restoring, engaging in coordination activities and </t>
  </si>
  <si>
    <t>managing the trails and trail access system.</t>
  </si>
  <si>
    <t>The new budget under this appropriation will allow for more operating funds for projects</t>
  </si>
  <si>
    <t>LNR804</t>
  </si>
  <si>
    <t>Wildlife Revolving Fund</t>
  </si>
  <si>
    <t>Revolving - W</t>
  </si>
  <si>
    <t>Section 183D-10.5, HRS</t>
  </si>
  <si>
    <t>S-343-C</t>
  </si>
  <si>
    <t>This fund was established by Act 67, SLH 1988, to collect proceeds from hunting license fees, law violation fines, hunter training fees and charges for</t>
  </si>
  <si>
    <t>use of public target ranges.  Authorized expenditures include matching funds for federal grants.</t>
  </si>
  <si>
    <t>Hunting license fees, law violation fines, hunter training fees and charges for use of public target ranges</t>
  </si>
  <si>
    <t>Current activities include education, trail maintenance and research to develop new public hunting areas.</t>
  </si>
  <si>
    <t>W</t>
  </si>
  <si>
    <t>DIF</t>
  </si>
  <si>
    <t xml:space="preserve">Implement the purposes of chapter 195-9, Hawaii Revised Statutes, including the identification, establishment, and management of natural area </t>
  </si>
  <si>
    <t xml:space="preserve">reserves, the acquisition of private lands for new natural area reserves, the operation of the heritage program, and the provision of matching funds for the </t>
  </si>
  <si>
    <t xml:space="preserve">natural area partnership program. </t>
  </si>
  <si>
    <t xml:space="preserve">The Fund consists of moneys received from any public or private sources.  The fund shall be held separate and apart from all other moneys, funds, </t>
  </si>
  <si>
    <t xml:space="preserve">and accounts in the state treasury, except that any moneys received from the federal government or from private contributions shall be deposited </t>
  </si>
  <si>
    <t xml:space="preserve">and accounted for in accordance with conditions established by the agencies or persons from whom the moneys are received.  Investment earnings </t>
  </si>
  <si>
    <t xml:space="preserve">credited to the assets of the fund shall become a part of the assets of the fund.  Any balance remaining in the fund at the end of any fiscal year </t>
  </si>
  <si>
    <t>shall be carried forward in the fund for the next fiscal year.</t>
  </si>
  <si>
    <t>Act 84, SLH 2015 ceased the conveyance tax deposits into the Natural Area Reserve Fund (S342), which was the primary funding source for S342.</t>
  </si>
  <si>
    <t>Act 119, SLH 2015 set The ceiling of the Natural Area Reserve Fund at $0. While S342 is not able to access conveyance tax funds,  other revenues</t>
  </si>
  <si>
    <t xml:space="preserve">are anticipated with a fee parking lot in Ahihi Kinau Natural Area Reserve on Maui which is estimated to begin operation in the second half of FY19 </t>
  </si>
  <si>
    <t xml:space="preserve">and generate $180,000 for half a year's worth of revenues. Subsequent full years are estimated to generate $360,000 per year. Increasing the spending </t>
  </si>
  <si>
    <t>ceiling to allow use of these revenues will allow the Department to fund the marine and coastal management of Ahihi Kinau as well as urgently needed</t>
  </si>
  <si>
    <t xml:space="preserve">invasive species removal in natural area reserves. This would allow revenues generated to go back to the improvement of the Reserve. </t>
  </si>
  <si>
    <t>Michael Yoshinaga</t>
  </si>
  <si>
    <t>LNR 404</t>
  </si>
  <si>
    <t>587-0241</t>
  </si>
  <si>
    <t>Water Resource Management Fund</t>
  </si>
  <si>
    <t xml:space="preserve">Special - B </t>
  </si>
  <si>
    <t>Section 174C-5.5, HRS</t>
  </si>
  <si>
    <t>Act 200, SLH 2000 established the Water Resource Management Fund, to be used for the following:  1) Monitoring program and activities concerning</t>
  </si>
  <si>
    <t xml:space="preserve">water resource quality, protection and management, 2) Research programs and activities concerning water conservation and investigation of alternative </t>
  </si>
  <si>
    <t>sources of water, 3)  Preparation and dissemination of information to the public concerning activities authorized under Chapter 174, HRS, 4) Data</t>
  </si>
  <si>
    <t xml:space="preserve">collection, development and update of long-range planning documents, and  5) Any other protection, management,  operational or maintenance function </t>
  </si>
  <si>
    <t>authorized and deemed necessary by the Commission on Water Resource Management. From FY 02, funds for the Special Land and Development Fund</t>
  </si>
  <si>
    <t xml:space="preserve">(S-304-C) have been deposited into the Water Resource Management Fund as needed, to revise and update the Hawaii Water Plan. </t>
  </si>
  <si>
    <t xml:space="preserve">Water permits filling fees, fines and penalties, copying costs, 25% of fees derived from water licenses. </t>
  </si>
  <si>
    <t xml:space="preserve">Monitoring program activities, research program and activities, plan and studies, data collection. </t>
  </si>
  <si>
    <t>Variance in Revenues between FY 2016 &amp; FY 2017 due to less water permits being issued in FY 2016</t>
  </si>
  <si>
    <t>Variance in Revenues between FY 2017 &amp; FY 2018 due to less water permits being issued in FY 2018</t>
  </si>
  <si>
    <t>Variance in Revenues between FY 2018 &amp; FY 2019 due to increases in water permit fees in FY 2019.</t>
  </si>
  <si>
    <t>Variance in Expenditures between FY 2017 &amp; FY 2018 due to larger professional service contracts &amp; contested case expeneses incurred in FY 2018.</t>
  </si>
  <si>
    <t>Variance in Expenditures between FY 2018 &amp; FY 2019 due to smaller professional service contracts in FY 2019.</t>
  </si>
  <si>
    <t xml:space="preserve">Variance in Expenditures between FY 2019 &amp; FY 2020 due to difficulty in determining when &amp; what kind of expenditures are made in FY 2020. </t>
  </si>
  <si>
    <t>LNR404</t>
  </si>
  <si>
    <t>DL</t>
  </si>
  <si>
    <t>00JS5037</t>
  </si>
  <si>
    <t>00JS1482</t>
  </si>
  <si>
    <t>CWRM-SLDF</t>
  </si>
  <si>
    <t>To cover salaries and Surface Water Program expenses of the Commission on Water Resource Management.</t>
  </si>
  <si>
    <t>Funds transferred from the Special Land and Development Fund (S-316-C) into this subaccount.</t>
  </si>
  <si>
    <t>Aside from salaries, funds are used to cover Surface Water Program expenses relating to hydrological studies/investigation, data collection, and travel.</t>
  </si>
  <si>
    <t>Variance in Revenues between FY 2016 &amp; FY 2017 due to S-354 account initially being established in FY 2017</t>
  </si>
  <si>
    <t>Variance in Revenues between FY 2017 &amp; FY 2018 due to difference in unencumbered cash balances from which interest (revenue) was calculated.</t>
  </si>
  <si>
    <t>Variance in Revenues between FY 2018 &amp; FY 2019 due to difference in unencumbered cash balances from which interest (revenue) was calculated.</t>
  </si>
  <si>
    <t>Variance in Expenditures between FY 2016 &amp; FY 2017 due to larger professional service contracts in FY 2017.</t>
  </si>
  <si>
    <t>Variance in Expenditures between FY 2017 &amp; FY 2018 due to smaller professional service contracts in FY 2018.</t>
  </si>
  <si>
    <t>Variance in Expenditures between FY 2018 &amp; FY 2019 due to larger professional service contracts in FY 2019.</t>
  </si>
  <si>
    <t xml:space="preserve">Variance in Expenditures between FY 2019 &amp; FY 2020 due to vacant positions expected to be filled, collective bargaining pay raises, increase in </t>
  </si>
  <si>
    <t xml:space="preserve">  fringe benefit rate &amp; larger professional service contracts in FY 2020.</t>
  </si>
  <si>
    <t>Jamie Shindo</t>
  </si>
  <si>
    <t>LNR 405</t>
  </si>
  <si>
    <t>587-0066</t>
  </si>
  <si>
    <t>Conservation &amp; Resources Enforcement</t>
  </si>
  <si>
    <t>Act 296, SLH 1996</t>
  </si>
  <si>
    <t>S-302-C</t>
  </si>
  <si>
    <t>This fund was administratively established to receive frunds from the Boating Special Fund to fund marine patrol responsbilities that were transferred from</t>
  </si>
  <si>
    <t>the Department of Public Safety pursuant to Act 296, SLH 1996.</t>
  </si>
  <si>
    <t>Funds received from the Boating Special Fund.</t>
  </si>
  <si>
    <t>Expenses associated with the enforcement of marine boating and ocean recration rules relating to boating safety, conservation, and search and rescue.</t>
  </si>
  <si>
    <t>LNR405</t>
  </si>
  <si>
    <t>00JS0606</t>
  </si>
  <si>
    <t>00JS1131</t>
  </si>
  <si>
    <t>00JS1976</t>
  </si>
  <si>
    <t>Conservation and Resources Enforcement</t>
  </si>
  <si>
    <t>Act 78, SLH 2011</t>
  </si>
  <si>
    <t>S-349-C</t>
  </si>
  <si>
    <t>This fund was established to deposit grants, awards, donations, gifts, transfers or monies derived from public or private sources for</t>
  </si>
  <si>
    <t>purposes of enforcing the provisions of Title 12, Chapters 6D, 6E, and 6K.</t>
  </si>
  <si>
    <t>Grants, awards, donations, gifts, transfers or monies including fees, rembursements, administrative charges, penalties collected from</t>
  </si>
  <si>
    <t>enforcement activities, interest, dividend, or other income; Transient Accommodations Tax.</t>
  </si>
  <si>
    <t>Expenditures include, but not limited to training, equipment, IT, safety, wireless communication, travel, work performed in cooperation with</t>
  </si>
  <si>
    <t>enforcement authorities of the state, counties, and federal government, etc.</t>
  </si>
  <si>
    <t>DOCARE-SLDF</t>
  </si>
  <si>
    <t>Act 53, SLH 2018</t>
  </si>
  <si>
    <t>S-351-C</t>
  </si>
  <si>
    <t>This fund was established by Act 53, SLH 2018 to provide funding for overtime and other cost differentials by DOCARE.</t>
  </si>
  <si>
    <t>Special Land Division Fund</t>
  </si>
  <si>
    <t>Personal Services Overtime and Other Cost Differentials</t>
  </si>
  <si>
    <t>CB Cost Items, BU 14</t>
  </si>
  <si>
    <t>Act 20, SLH 2018</t>
  </si>
  <si>
    <t>S-362-C</t>
  </si>
  <si>
    <t>This fund was established to fund for fiscal biennium 2017 - 2019 all collective bargaining cost items in the negotiated agreement with Bargaining Unit 14.</t>
  </si>
  <si>
    <t>General Funds</t>
  </si>
  <si>
    <t xml:space="preserve">authorized salary increases and other cost adjustments applicable to Bargaining Unit 14 </t>
  </si>
  <si>
    <t>This fund was established for fiscal biennium 2017 - 2019 only and lapsed as of June 30, 2019.</t>
  </si>
  <si>
    <t xml:space="preserve">Revolving - W  </t>
  </si>
  <si>
    <t>S-344-C</t>
  </si>
  <si>
    <t>This fund was established by Act 67, SLH 1988, to collect proceeds from hunting license fees, law violation fines, hunter training fees and charges for use of public target ranges.  Authorized expenditures include matching funds for federal grants-in-aid.</t>
  </si>
  <si>
    <t>use of public target ranges.  Authorized expenditures include matching funds for federal grants-in-aid.</t>
  </si>
  <si>
    <t>Hunting license fees, law violation fines, hunter training fees and charges for use of public target ranges.</t>
  </si>
  <si>
    <t>Matching funds for federal grants-in-aid.</t>
  </si>
  <si>
    <t>Kevin Yim</t>
  </si>
  <si>
    <t>LNR 801</t>
  </si>
  <si>
    <t>587-1979</t>
  </si>
  <si>
    <t>Boating Special Fund</t>
  </si>
  <si>
    <t>Section 248-8, HRS</t>
  </si>
  <si>
    <t>This fund was established pursuant to Section 248-8, HRS, to collect revenues to implement the boating and ocean recreation programs.</t>
  </si>
  <si>
    <t>Monies received from collection of recreational and commercial boaters for the use of boating facilities, overseeing the ocean waters of the state, and for the registration of vessels.</t>
  </si>
  <si>
    <t>Improving and expanding the capacity of existing mooring and launching facilities; operating, administering, maintaining and policing boating harbors and launching ramps; constructing new facilities; registering boats and maintaining a centralized vessel registration file; regulating the commercial use of boating facilities; administering a marine casualty and investigation program; constructing and maintaining navigation aids for boating facilities; conducting public education in boating safety; and overseeing the ocean waters of the state of Hawaii.</t>
  </si>
  <si>
    <t xml:space="preserve">DOBOR increased its mooring fees and other facility use fees on November 1, 2019.  </t>
  </si>
  <si>
    <t>The variance is to account for the fee increase that was implemented on November 1, 2019.</t>
  </si>
  <si>
    <t>LNR801</t>
  </si>
  <si>
    <t>KEV</t>
  </si>
  <si>
    <t>00JS4326</t>
  </si>
  <si>
    <t>00JS5065</t>
  </si>
  <si>
    <t>00JS4327</t>
  </si>
  <si>
    <t>00JS0209</t>
  </si>
  <si>
    <t>00JS0416</t>
  </si>
  <si>
    <t>00JS3639</t>
  </si>
  <si>
    <t>00JS5731</t>
  </si>
  <si>
    <t>00JS5953</t>
  </si>
  <si>
    <t>00JS0210</t>
  </si>
  <si>
    <t>00JS0417</t>
  </si>
  <si>
    <t>00JS1191</t>
  </si>
  <si>
    <t>00JS2822</t>
  </si>
  <si>
    <t>00JS2824</t>
  </si>
  <si>
    <t>00JS2904</t>
  </si>
  <si>
    <t>00JS2905</t>
  </si>
  <si>
    <t>00JS2934</t>
  </si>
  <si>
    <t>00JS2966</t>
  </si>
  <si>
    <t>00JS3069</t>
  </si>
  <si>
    <t>00JS3096</t>
  </si>
  <si>
    <t>00JS3122</t>
  </si>
  <si>
    <t>00JS3165</t>
  </si>
  <si>
    <t>00JS3188</t>
  </si>
  <si>
    <t>00JS3267</t>
  </si>
  <si>
    <t>00JS3362</t>
  </si>
  <si>
    <t>00JS3382</t>
  </si>
  <si>
    <t>00JS3404</t>
  </si>
  <si>
    <t>00JS3443</t>
  </si>
  <si>
    <t>00JS3444</t>
  </si>
  <si>
    <t>00JS3462</t>
  </si>
  <si>
    <t>00JS3541</t>
  </si>
  <si>
    <t>00JS3610</t>
  </si>
  <si>
    <t>00JS3611</t>
  </si>
  <si>
    <t>00JS3637</t>
  </si>
  <si>
    <t>00JS3670</t>
  </si>
  <si>
    <t>00JS3700</t>
  </si>
  <si>
    <t>00JS3745</t>
  </si>
  <si>
    <t>00JS3821</t>
  </si>
  <si>
    <t>00JS3878</t>
  </si>
  <si>
    <t>00JS3950</t>
  </si>
  <si>
    <t>00JS4043</t>
  </si>
  <si>
    <t>00JS4059</t>
  </si>
  <si>
    <t>00JS4060</t>
  </si>
  <si>
    <t>00JS4075</t>
  </si>
  <si>
    <t>00JS4113</t>
  </si>
  <si>
    <t>00JS4197</t>
  </si>
  <si>
    <t>00JS4226</t>
  </si>
  <si>
    <t>00JS4255</t>
  </si>
  <si>
    <t>00JS4256</t>
  </si>
  <si>
    <t>00JS4290</t>
  </si>
  <si>
    <t>00JS4345</t>
  </si>
  <si>
    <t>00JS4380</t>
  </si>
  <si>
    <t>00JS4403</t>
  </si>
  <si>
    <t>00JS4412</t>
  </si>
  <si>
    <t>00JS4581</t>
  </si>
  <si>
    <t>00JS4638</t>
  </si>
  <si>
    <t>00JS4661</t>
  </si>
  <si>
    <t>00JS4787</t>
  </si>
  <si>
    <t>00JS4845</t>
  </si>
  <si>
    <t>00JS4918</t>
  </si>
  <si>
    <t>00JS4969</t>
  </si>
  <si>
    <t>00JS5039</t>
  </si>
  <si>
    <t>00JS5033</t>
  </si>
  <si>
    <t>00JS5064</t>
  </si>
  <si>
    <t>00JS5122</t>
  </si>
  <si>
    <t>00JS5146</t>
  </si>
  <si>
    <t>00JS5244</t>
  </si>
  <si>
    <t>00JS5322</t>
  </si>
  <si>
    <t>00JS5340</t>
  </si>
  <si>
    <t>00JS5349</t>
  </si>
  <si>
    <t>00JS5440</t>
  </si>
  <si>
    <t>00JS5476</t>
  </si>
  <si>
    <t>00JS5586</t>
  </si>
  <si>
    <t>00JS5681</t>
  </si>
  <si>
    <t>00JS5778</t>
  </si>
  <si>
    <t>00JS5819</t>
  </si>
  <si>
    <t>00JS5841</t>
  </si>
  <si>
    <t>00JS5952</t>
  </si>
  <si>
    <t>00JS0418</t>
  </si>
  <si>
    <t>00JS0513</t>
  </si>
  <si>
    <t>00JS0555</t>
  </si>
  <si>
    <t>00JS0557</t>
  </si>
  <si>
    <t>00JS0619</t>
  </si>
  <si>
    <t>00JS0640</t>
  </si>
  <si>
    <t>00JS0735</t>
  </si>
  <si>
    <t>00JS0736</t>
  </si>
  <si>
    <t>00JS0763</t>
  </si>
  <si>
    <t>00JS0823</t>
  </si>
  <si>
    <t>00JS0859</t>
  </si>
  <si>
    <t>00JS0923</t>
  </si>
  <si>
    <t>00JS1065</t>
  </si>
  <si>
    <t>00JS1206</t>
  </si>
  <si>
    <t>00JS1257</t>
  </si>
  <si>
    <t>00JS1330</t>
  </si>
  <si>
    <t>00JS1436</t>
  </si>
  <si>
    <t>00JS1486</t>
  </si>
  <si>
    <t>00JS1478</t>
  </si>
  <si>
    <t>00JS1519</t>
  </si>
  <si>
    <t>00JS1768</t>
  </si>
  <si>
    <t>00JS1784</t>
  </si>
  <si>
    <t>00JS1933</t>
  </si>
  <si>
    <t>00JS1934</t>
  </si>
  <si>
    <t>00JS2035</t>
  </si>
  <si>
    <t>00JS2091</t>
  </si>
  <si>
    <t>00JS2173</t>
  </si>
  <si>
    <t>00JS2223</t>
  </si>
  <si>
    <t>00JS2256</t>
  </si>
  <si>
    <t>00JS2363</t>
  </si>
  <si>
    <t>00JS2361</t>
  </si>
  <si>
    <t>00JS2410</t>
  </si>
  <si>
    <t>00JS2454</t>
  </si>
  <si>
    <t>00JS2536</t>
  </si>
  <si>
    <t>00JS2537</t>
  </si>
  <si>
    <t>00JS2544</t>
  </si>
  <si>
    <t>00JS2573</t>
  </si>
  <si>
    <t>00JS2625</t>
  </si>
  <si>
    <t>00JS2639</t>
  </si>
  <si>
    <t>00JS2685</t>
  </si>
  <si>
    <t>Curt A Cottrell/Piikea Tomczyk</t>
  </si>
  <si>
    <t>LNR 806</t>
  </si>
  <si>
    <t>587-0290/587-0304</t>
  </si>
  <si>
    <t>Park Development and Operation</t>
  </si>
  <si>
    <t>Administratively Established within Special Funds, 184-3.4 HRS</t>
  </si>
  <si>
    <t>S-305-C</t>
  </si>
  <si>
    <t>Funded directly by 237D-6.5 HRS, as amended by Act 161 SLH 2013</t>
  </si>
  <si>
    <t>Act 120, SLH 2000, established the State Park Special Fund to maintain and operate the State Parks system.</t>
  </si>
  <si>
    <t xml:space="preserve">Transient Accomoditions tax </t>
  </si>
  <si>
    <t xml:space="preserve">To supplement the general funds for land-related repairs and maintenance of State Parks facilities.  </t>
  </si>
  <si>
    <t>LNR806</t>
  </si>
  <si>
    <t>KEQ</t>
  </si>
  <si>
    <t>Piikea Tomczyk</t>
  </si>
  <si>
    <t xml:space="preserve"> 7-0304</t>
  </si>
  <si>
    <t>State Parks Special Funds</t>
  </si>
  <si>
    <t>Section 184-3.4, HRS</t>
  </si>
  <si>
    <t xml:space="preserve">Camping entry and other park user fees, leases, and licensing. </t>
  </si>
  <si>
    <t>KEA</t>
  </si>
  <si>
    <t>00JS5032</t>
  </si>
  <si>
    <t>00JS5550</t>
  </si>
  <si>
    <t>00JS1477</t>
  </si>
  <si>
    <t>7-0304</t>
  </si>
  <si>
    <t>State Parks - SLDF</t>
  </si>
  <si>
    <t>Act 119, SLH 2015</t>
  </si>
  <si>
    <t>Lifeguard Services at Keawa'ula Beach, Kaena Point State Park, Oahu</t>
  </si>
  <si>
    <t xml:space="preserve">Transfer of funds from Special Land Development Fund </t>
  </si>
  <si>
    <t>00JS5610</t>
  </si>
  <si>
    <t>587-0304</t>
  </si>
  <si>
    <t>County Lifeguard Services Special Fund</t>
  </si>
  <si>
    <t>Act 181, SLH 2018</t>
  </si>
  <si>
    <t xml:space="preserve">S-376-C </t>
  </si>
  <si>
    <t>To contract with the counties for county lifeguardjservices at designated state beach parks.</t>
  </si>
  <si>
    <t>Funds transferred from the Special Land and Development Fund.</t>
  </si>
  <si>
    <t>Contract for lifeguard services.</t>
  </si>
  <si>
    <t>Grace L. Teves</t>
  </si>
  <si>
    <t>LNR 906</t>
  </si>
  <si>
    <t>587-0335</t>
  </si>
  <si>
    <t>LNR - Natural Physical Environment</t>
  </si>
  <si>
    <t>S-308-C</t>
  </si>
  <si>
    <t>This fund was established to account for risk management costs imposed on special funds; it is also the operating account for positions funded by special funds.</t>
  </si>
  <si>
    <t>Transfer from various Special fund accounts and administarive fees collected from enforcement activities under Civil Resource Violations Sysytem.</t>
  </si>
  <si>
    <t xml:space="preserve">Personal services and other costs associated with special funded positions and risk management costs imposed on special funds </t>
  </si>
  <si>
    <t xml:space="preserve">Variances: </t>
  </si>
  <si>
    <t xml:space="preserve">Variance is due to the transfers of division accountants into LNR 906 and the increase in fringe benefit rate and collective bargaining costs. </t>
  </si>
  <si>
    <t>LNR906</t>
  </si>
  <si>
    <t>00JS5036</t>
  </si>
  <si>
    <t>00JS1481</t>
  </si>
  <si>
    <t>Turtle Bay Conservation Easement Special Fund</t>
  </si>
  <si>
    <t>Act 121, SLH 2015</t>
  </si>
  <si>
    <t>S-375</t>
  </si>
  <si>
    <t>Reimburse the state general fund for payment of debt service on reimbursable general obligation bonds issued to acquire the conservation easement and other real porperty interests in Turtle Bay, Oahu.</t>
  </si>
  <si>
    <t>Transient accomodations tax revenues and funds from Land Conservation Fund.</t>
  </si>
  <si>
    <t>Reimbursement of State General Fund for debt service charges on general obligation bonds for Turtle Bay conservation easement.</t>
  </si>
  <si>
    <t>00JS1975</t>
  </si>
  <si>
    <t>Alyson Yim</t>
  </si>
  <si>
    <t>LNR 141</t>
  </si>
  <si>
    <t>587-0259</t>
  </si>
  <si>
    <t>Water and Land Development</t>
  </si>
  <si>
    <t>S-303-C</t>
  </si>
  <si>
    <t>Operating special fund for geothermal/mineral resource management responsibilities and address public safety related to rockfalls or slope movement on lands under the jurisdiction of DLNR.</t>
  </si>
  <si>
    <t>Investment Pool proceeds; transfer of vacation earned with other departments.</t>
  </si>
  <si>
    <t>Brian Kanenaka</t>
  </si>
  <si>
    <t>LNR 153</t>
  </si>
  <si>
    <t>587-0332</t>
  </si>
  <si>
    <t>Commercial Fisheries Special Fund</t>
  </si>
  <si>
    <t>Chapter 171-HRS</t>
  </si>
  <si>
    <t xml:space="preserve">Act 220, SLH 1996, established the Commercial Fisheries Special Fund to develop and conduct programs and activities for projects concerning aquatic </t>
  </si>
  <si>
    <t>life used for commercial purposes.  Revenues from commercial fishing licenses, permits, fees, etc., are deposited into this account.  Act121, SLH 2000,</t>
  </si>
  <si>
    <t>permanently established the Commercial Fisheries Special Fund for the management and conservation of aquatic life used for commercial purposes.</t>
  </si>
  <si>
    <t xml:space="preserve">All fees collected from the sale of commercial fishing licenses and other permits related to the commercial use of aquatic resources and its investment </t>
  </si>
  <si>
    <t>pool.</t>
  </si>
  <si>
    <t>Developing and conducting resource monitoring programs and studies to determine sustainable use of aquatic life for commercial purposes.  Also,</t>
  </si>
  <si>
    <t>to implement research programs and activities concerning the conservation and management of aquatic life for commercial purposes.</t>
  </si>
  <si>
    <t>due to the planned increase in the commercial marine license fee for non-resident fishermen from the current $100 to $250.</t>
  </si>
  <si>
    <t xml:space="preserve">Projected revenue will be similar this year compared to last year fiscal year, but should increase siginficantly the next year (FY21) and in FY   </t>
  </si>
  <si>
    <t>LNR153</t>
  </si>
  <si>
    <t>LNR 805</t>
  </si>
  <si>
    <t>Sport Fish Special Fund</t>
  </si>
  <si>
    <t>Special Funds - B</t>
  </si>
  <si>
    <t>187A-9.5, HRS</t>
  </si>
  <si>
    <t>S-348-C</t>
  </si>
  <si>
    <t>This fund was established by Act 143, SLH 1993, to insure compliance with the Federal Aid Sport Fish Restoration Act (Dingell-Johnson/Wallop-Breaux) for the matching of State funds.  Revenues collected from sport fish license fees, permits and interest income are used for sport fish projects.</t>
  </si>
  <si>
    <t xml:space="preserve">Monies received form collection of sport fish license fees, permits and interest income </t>
  </si>
  <si>
    <t>Monitor recreational fishing success and harvest levels with creel censuses, maintain the statewide system of open-water fish aggregating devices, and maintain and improve existing artificial reefs.</t>
  </si>
  <si>
    <t xml:space="preserve">Variances:  </t>
  </si>
  <si>
    <t>Alan Downer</t>
  </si>
  <si>
    <t>LNR 802</t>
  </si>
  <si>
    <t>692-8015</t>
  </si>
  <si>
    <t>SHPD - SLDF</t>
  </si>
  <si>
    <t>S-319-C</t>
  </si>
  <si>
    <t xml:space="preserve">This fund was established by Act 53, SLH 2018, to account for appropriations from the Legislature, and to procure archaeological services to conduct </t>
  </si>
  <si>
    <t xml:space="preserve">program reviews of backlog permits and submittals, as well as contract a legal fellow to assist in reviewing, updating, and the drafting of revisions for the </t>
  </si>
  <si>
    <t>Division's administrative rules.</t>
  </si>
  <si>
    <t>Archaeological services for program reviews and legal services for the review and revision of administrative rules.</t>
  </si>
  <si>
    <t>LNR802</t>
  </si>
  <si>
    <t>Hawaii Historic Preservation Special Fund</t>
  </si>
  <si>
    <t xml:space="preserve">Section 6E-16, HRS </t>
  </si>
  <si>
    <t>S-321-C</t>
  </si>
  <si>
    <t xml:space="preserve">This fund was established by Act 388, SLH 1989, to account for appropriations from the Legislature, gifts, donations, grants, and interest income to </t>
  </si>
  <si>
    <t xml:space="preserve">provide financial assistance to public and private agencies in accordance with Chapter 42Fm HRS, involved in historic preservation activities other than </t>
  </si>
  <si>
    <t>those covered in by Section 6E-9, HRS.</t>
  </si>
  <si>
    <t>Fees charged to archaeology firms for Division review of reports and submittal, as well as for archaeology permit fees.</t>
  </si>
  <si>
    <t>To provide State Grant-in-Aid and for historic preservation activities expenditures.</t>
  </si>
  <si>
    <t>Act 89, SLH 2015</t>
  </si>
  <si>
    <t>S-373-C</t>
  </si>
  <si>
    <t>This fund was established pursuant to Act 89, SLH 2015  for SHPD</t>
  </si>
  <si>
    <t>Appropriated out of the general revenues of the State of Hawaii</t>
  </si>
  <si>
    <t>Expenses related to implement a data management plan for the digitization of historic preservation records.</t>
  </si>
  <si>
    <t>Forest and Wildlife Resources</t>
  </si>
  <si>
    <t>S-314-C</t>
  </si>
  <si>
    <t>This fund was administratively established to receive funds from the Special Land and Development Fund to develop a rapid response capacity within DLNR to address invasive species on public lands.</t>
  </si>
  <si>
    <t>Legislative appropriations for invasive species programs, management of native and endangered wildlife, and as match for federal natural resource conservation grants.</t>
  </si>
  <si>
    <t>Coordinating efforts with the Invasive Species Committees (ISC) on addressing issues and activities to mitigate and eradicate invasive species statewide.</t>
  </si>
  <si>
    <t>Purpose of Proposed Ceiling Increase (if applicable):</t>
  </si>
  <si>
    <t>NO CEILING EFFECTIVE FY 2016</t>
  </si>
  <si>
    <t>S-312-C</t>
  </si>
  <si>
    <t>S-313-C</t>
  </si>
  <si>
    <t>S-316-C, S-318-C</t>
  </si>
  <si>
    <t>S-326-C</t>
  </si>
  <si>
    <t>S-354-C</t>
  </si>
  <si>
    <t xml:space="preserve">S-355-C </t>
  </si>
  <si>
    <t>S-359-C, S-360-C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</si>
</sst>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quot; &quot;;[Red]&quot;(&quot;#,##0&quot;)&quot;"/>
    <numFmt numFmtId="165" formatCode="&quot; &quot;#,##0.00&quot; &quot;;&quot; (&quot;#,##0.00&quot;)&quot;;&quot; -&quot;00&quot; &quot;;&quot; &quot;@&quot; &quot;"/>
  </numFmts>
  <fonts count="28"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u/>
      <sz val="10"/>
      <name val="Arial"/>
      <family val="2"/>
    </font>
    <font>
      <sz val="10"/>
      <color theme="1"/>
      <name val="Arial"/>
      <family val="2"/>
    </font>
    <font>
      <sz val="10"/>
      <color rgb="FF000000"/>
      <name val="Arial"/>
      <family val="2"/>
    </font>
    <font>
      <b/>
      <sz val="10"/>
      <color rgb="FF000000"/>
      <name val="Arial"/>
      <family val="2"/>
    </font>
    <font>
      <u/>
      <sz val="10"/>
      <color rgb="FF000000"/>
      <name val="Arial"/>
      <family val="2"/>
    </font>
    <font>
      <b/>
      <sz val="11"/>
      <color rgb="FF000000"/>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rgb="FFFF0000"/>
      <name val="Arial"/>
      <family val="2"/>
    </font>
  </fonts>
  <fills count="3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theme="0"/>
        <bgColor rgb="FFFFFF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medium">
        <color indexed="64"/>
      </bottom>
      <diagonal/>
    </border>
    <border>
      <left/>
      <right/>
      <top/>
      <bottom style="double">
        <color indexed="64"/>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style="medium">
        <color rgb="FF000000"/>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7">
    <xf numFmtId="0" fontId="0" fillId="0" borderId="0"/>
    <xf numFmtId="0" fontId="4" fillId="0" borderId="0"/>
    <xf numFmtId="0" fontId="8" fillId="0" borderId="0"/>
    <xf numFmtId="0" fontId="8" fillId="0" borderId="0" applyNumberFormat="0" applyFont="0" applyBorder="0" applyProtection="0"/>
    <xf numFmtId="0" fontId="2" fillId="0" borderId="0"/>
    <xf numFmtId="0" fontId="12" fillId="0" borderId="0" applyNumberFormat="0" applyFill="0" applyBorder="0" applyAlignment="0" applyProtection="0"/>
    <xf numFmtId="0" fontId="13" fillId="0" borderId="33" applyNumberFormat="0" applyFill="0" applyAlignment="0" applyProtection="0"/>
    <xf numFmtId="0" fontId="14" fillId="0" borderId="34" applyNumberFormat="0" applyFill="0" applyAlignment="0" applyProtection="0"/>
    <xf numFmtId="0" fontId="15" fillId="0" borderId="35" applyNumberFormat="0" applyFill="0" applyAlignment="0" applyProtection="0"/>
    <xf numFmtId="0" fontId="15" fillId="0" borderId="0" applyNumberFormat="0" applyFill="0" applyBorder="0" applyAlignment="0" applyProtection="0"/>
    <xf numFmtId="0" fontId="16" fillId="7" borderId="0" applyNumberFormat="0" applyBorder="0" applyAlignment="0" applyProtection="0"/>
    <xf numFmtId="0" fontId="17" fillId="8" borderId="0" applyNumberFormat="0" applyBorder="0" applyAlignment="0" applyProtection="0"/>
    <xf numFmtId="0" fontId="18" fillId="9" borderId="0" applyNumberFormat="0" applyBorder="0" applyAlignment="0" applyProtection="0"/>
    <xf numFmtId="0" fontId="19" fillId="10" borderId="36" applyNumberFormat="0" applyAlignment="0" applyProtection="0"/>
    <xf numFmtId="0" fontId="20" fillId="11" borderId="37" applyNumberFormat="0" applyAlignment="0" applyProtection="0"/>
    <xf numFmtId="0" fontId="21" fillId="11" borderId="36" applyNumberFormat="0" applyAlignment="0" applyProtection="0"/>
    <xf numFmtId="0" fontId="22" fillId="0" borderId="38" applyNumberFormat="0" applyFill="0" applyAlignment="0" applyProtection="0"/>
    <xf numFmtId="0" fontId="23" fillId="12" borderId="39"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3" fillId="0" borderId="41" applyNumberFormat="0" applyFill="0" applyAlignment="0" applyProtection="0"/>
    <xf numFmtId="0" fontId="2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6"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9" fontId="4" fillId="0" borderId="0" applyFont="0" applyFill="0" applyBorder="0" applyAlignment="0" applyProtection="0"/>
    <xf numFmtId="0" fontId="13" fillId="0" borderId="33" applyNumberFormat="0" applyFill="0" applyAlignment="0" applyProtection="0"/>
    <xf numFmtId="0" fontId="14" fillId="0" borderId="34" applyNumberFormat="0" applyFill="0" applyAlignment="0" applyProtection="0"/>
    <xf numFmtId="0" fontId="15" fillId="0" borderId="35" applyNumberFormat="0" applyFill="0" applyAlignment="0" applyProtection="0"/>
    <xf numFmtId="0" fontId="15" fillId="0" borderId="0" applyNumberFormat="0" applyFill="0" applyBorder="0" applyAlignment="0" applyProtection="0"/>
    <xf numFmtId="0" fontId="16" fillId="7" borderId="0" applyNumberFormat="0" applyBorder="0" applyAlignment="0" applyProtection="0"/>
    <xf numFmtId="0" fontId="17" fillId="8" borderId="0" applyNumberFormat="0" applyBorder="0" applyAlignment="0" applyProtection="0"/>
    <xf numFmtId="0" fontId="18" fillId="9" borderId="0" applyNumberFormat="0" applyBorder="0" applyAlignment="0" applyProtection="0"/>
    <xf numFmtId="0" fontId="19" fillId="10" borderId="36" applyNumberFormat="0" applyAlignment="0" applyProtection="0"/>
    <xf numFmtId="0" fontId="20" fillId="11" borderId="37" applyNumberFormat="0" applyAlignment="0" applyProtection="0"/>
    <xf numFmtId="0" fontId="21" fillId="11" borderId="36" applyNumberFormat="0" applyAlignment="0" applyProtection="0"/>
    <xf numFmtId="0" fontId="22" fillId="0" borderId="38" applyNumberFormat="0" applyFill="0" applyAlignment="0" applyProtection="0"/>
    <xf numFmtId="0" fontId="23" fillId="12" borderId="39"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3" fillId="0" borderId="41" applyNumberFormat="0" applyFill="0" applyAlignment="0" applyProtection="0"/>
    <xf numFmtId="0" fontId="2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6"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0" borderId="0"/>
    <xf numFmtId="0" fontId="1" fillId="13" borderId="40" applyNumberFormat="0" applyFont="0" applyAlignment="0" applyProtection="0"/>
  </cellStyleXfs>
  <cellXfs count="491">
    <xf numFmtId="0" fontId="0" fillId="0" borderId="0" xfId="0"/>
    <xf numFmtId="0" fontId="0" fillId="2" borderId="0" xfId="0" applyFill="1"/>
    <xf numFmtId="0" fontId="0" fillId="0" borderId="0" xfId="0" applyFill="1"/>
    <xf numFmtId="0" fontId="4" fillId="0" borderId="0" xfId="0" applyFont="1"/>
    <xf numFmtId="0" fontId="0" fillId="0" borderId="3" xfId="0" applyFill="1" applyBorder="1"/>
    <xf numFmtId="0" fontId="0" fillId="0" borderId="4" xfId="0" applyFill="1" applyBorder="1"/>
    <xf numFmtId="38" fontId="0" fillId="0" borderId="6" xfId="0" applyNumberFormat="1" applyFill="1" applyBorder="1" applyAlignment="1">
      <alignment vertical="top"/>
    </xf>
    <xf numFmtId="38" fontId="0" fillId="0" borderId="6" xfId="0" applyNumberFormat="1" applyFill="1" applyBorder="1"/>
    <xf numFmtId="38" fontId="0" fillId="0" borderId="4" xfId="0" applyNumberFormat="1" applyFill="1" applyBorder="1"/>
    <xf numFmtId="0" fontId="0" fillId="0" borderId="8" xfId="0" applyFill="1" applyBorder="1"/>
    <xf numFmtId="0" fontId="0" fillId="0" borderId="7" xfId="0" applyFill="1" applyBorder="1"/>
    <xf numFmtId="38" fontId="0" fillId="0" borderId="9" xfId="0" applyNumberFormat="1" applyFill="1" applyBorder="1"/>
    <xf numFmtId="0" fontId="0" fillId="2" borderId="12" xfId="0" applyFill="1" applyBorder="1"/>
    <xf numFmtId="38" fontId="0" fillId="2" borderId="12" xfId="0" applyNumberFormat="1" applyFill="1" applyBorder="1"/>
    <xf numFmtId="0" fontId="6" fillId="2" borderId="1" xfId="0" applyFont="1" applyFill="1" applyBorder="1"/>
    <xf numFmtId="0" fontId="0" fillId="2" borderId="1" xfId="0" applyFill="1" applyBorder="1"/>
    <xf numFmtId="38" fontId="0" fillId="0" borderId="1" xfId="0" applyNumberFormat="1" applyFill="1" applyBorder="1"/>
    <xf numFmtId="38" fontId="0" fillId="2" borderId="1" xfId="0" applyNumberFormat="1" applyFill="1" applyBorder="1"/>
    <xf numFmtId="0" fontId="4" fillId="2" borderId="13" xfId="0" applyFont="1" applyFill="1" applyBorder="1"/>
    <xf numFmtId="0" fontId="0" fillId="2" borderId="8" xfId="0" applyFill="1" applyBorder="1"/>
    <xf numFmtId="38" fontId="0" fillId="2" borderId="9" xfId="0" applyNumberFormat="1" applyFill="1" applyBorder="1"/>
    <xf numFmtId="0" fontId="0" fillId="2" borderId="3" xfId="0" applyFill="1" applyBorder="1"/>
    <xf numFmtId="0" fontId="0" fillId="2" borderId="4" xfId="0" applyFill="1" applyBorder="1"/>
    <xf numFmtId="38" fontId="0" fillId="2" borderId="6" xfId="0" applyNumberFormat="1" applyFill="1" applyBorder="1"/>
    <xf numFmtId="0" fontId="0" fillId="2" borderId="13" xfId="0" applyFill="1" applyBorder="1"/>
    <xf numFmtId="0" fontId="0" fillId="2" borderId="10" xfId="0" applyFill="1" applyBorder="1"/>
    <xf numFmtId="0" fontId="0" fillId="2" borderId="14" xfId="0" applyFill="1" applyBorder="1"/>
    <xf numFmtId="0" fontId="0" fillId="2" borderId="5" xfId="0" applyFill="1" applyBorder="1"/>
    <xf numFmtId="0" fontId="0" fillId="3" borderId="1" xfId="0" applyFill="1" applyBorder="1" applyAlignment="1">
      <alignment vertical="top"/>
    </xf>
    <xf numFmtId="0" fontId="0" fillId="3" borderId="2" xfId="0" applyFill="1" applyBorder="1" applyAlignment="1">
      <alignment vertical="top"/>
    </xf>
    <xf numFmtId="38" fontId="0" fillId="3" borderId="6" xfId="0" applyNumberFormat="1" applyFill="1" applyBorder="1" applyAlignment="1">
      <alignment vertical="top"/>
    </xf>
    <xf numFmtId="38" fontId="0" fillId="3" borderId="4" xfId="0" applyNumberFormat="1" applyFill="1" applyBorder="1" applyAlignment="1">
      <alignment vertical="top"/>
    </xf>
    <xf numFmtId="38" fontId="0" fillId="2" borderId="4" xfId="0" applyNumberFormat="1" applyFill="1" applyBorder="1"/>
    <xf numFmtId="0" fontId="0" fillId="3" borderId="7" xfId="0" applyFill="1" applyBorder="1" applyAlignment="1">
      <alignment vertical="top"/>
    </xf>
    <xf numFmtId="0" fontId="0" fillId="2" borderId="7" xfId="0" applyFill="1" applyBorder="1"/>
    <xf numFmtId="38" fontId="0" fillId="2" borderId="5" xfId="0" applyNumberFormat="1" applyFill="1" applyBorder="1"/>
    <xf numFmtId="38" fontId="0" fillId="3" borderId="9" xfId="0" applyNumberFormat="1" applyFill="1" applyBorder="1" applyAlignment="1">
      <alignment vertical="top"/>
    </xf>
    <xf numFmtId="38" fontId="0" fillId="2" borderId="8" xfId="0" applyNumberFormat="1" applyFill="1" applyBorder="1"/>
    <xf numFmtId="38" fontId="0" fillId="2" borderId="11" xfId="0" applyNumberFormat="1" applyFill="1" applyBorder="1"/>
    <xf numFmtId="0" fontId="3" fillId="0" borderId="0" xfId="0" applyFont="1" applyAlignment="1">
      <alignment vertical="top"/>
    </xf>
    <xf numFmtId="0" fontId="0" fillId="0" borderId="0" xfId="0" applyAlignment="1">
      <alignment horizontal="center" vertical="top"/>
    </xf>
    <xf numFmtId="0" fontId="0" fillId="0" borderId="0" xfId="0" applyAlignment="1">
      <alignment vertical="top"/>
    </xf>
    <xf numFmtId="43" fontId="0" fillId="0" borderId="0" xfId="0" applyNumberFormat="1" applyAlignment="1">
      <alignment vertical="top"/>
    </xf>
    <xf numFmtId="0" fontId="3" fillId="0" borderId="0" xfId="0" applyFont="1" applyAlignment="1">
      <alignment horizontal="center" vertical="top" wrapText="1"/>
    </xf>
    <xf numFmtId="43" fontId="3" fillId="0" borderId="0" xfId="0" applyNumberFormat="1" applyFont="1" applyAlignment="1">
      <alignment horizontal="center" vertical="top" wrapText="1"/>
    </xf>
    <xf numFmtId="14" fontId="0" fillId="0" borderId="0" xfId="0" applyNumberFormat="1" applyAlignment="1">
      <alignment vertical="top"/>
    </xf>
    <xf numFmtId="43" fontId="0" fillId="0" borderId="15" xfId="0" applyNumberFormat="1" applyBorder="1" applyAlignment="1">
      <alignment vertical="top"/>
    </xf>
    <xf numFmtId="43" fontId="0" fillId="0" borderId="0" xfId="0" applyNumberFormat="1" applyBorder="1" applyAlignment="1">
      <alignment vertical="top"/>
    </xf>
    <xf numFmtId="43" fontId="0" fillId="0" borderId="16" xfId="0" applyNumberFormat="1" applyBorder="1" applyAlignment="1">
      <alignment vertical="top"/>
    </xf>
    <xf numFmtId="0" fontId="0" fillId="3" borderId="1" xfId="0" applyFill="1" applyBorder="1"/>
    <xf numFmtId="0" fontId="4" fillId="3" borderId="1" xfId="0" applyFont="1" applyFill="1" applyBorder="1"/>
    <xf numFmtId="0" fontId="0" fillId="3" borderId="2" xfId="0" applyFill="1" applyBorder="1"/>
    <xf numFmtId="0" fontId="4" fillId="3" borderId="2" xfId="0" applyFont="1" applyFill="1" applyBorder="1"/>
    <xf numFmtId="0" fontId="0" fillId="3" borderId="0" xfId="0" applyFill="1"/>
    <xf numFmtId="0" fontId="4" fillId="3" borderId="0" xfId="0" applyFont="1" applyFill="1" applyAlignment="1">
      <alignment horizontal="left"/>
    </xf>
    <xf numFmtId="0" fontId="0" fillId="3" borderId="0" xfId="0" applyFill="1" applyBorder="1"/>
    <xf numFmtId="0" fontId="4" fillId="3" borderId="0" xfId="0" applyFont="1" applyFill="1" applyAlignment="1"/>
    <xf numFmtId="0" fontId="4" fillId="3" borderId="0" xfId="0" applyFont="1" applyFill="1"/>
    <xf numFmtId="0" fontId="0" fillId="3" borderId="3" xfId="0" applyFill="1" applyBorder="1"/>
    <xf numFmtId="0" fontId="0" fillId="3" borderId="4" xfId="0" applyFill="1" applyBorder="1"/>
    <xf numFmtId="0" fontId="4" fillId="3" borderId="6" xfId="0" applyFont="1" applyFill="1" applyBorder="1" applyAlignment="1">
      <alignment horizontal="center"/>
    </xf>
    <xf numFmtId="0" fontId="4" fillId="3" borderId="4" xfId="0" applyFont="1" applyFill="1" applyBorder="1" applyAlignment="1">
      <alignment horizontal="center"/>
    </xf>
    <xf numFmtId="38" fontId="0" fillId="3" borderId="6" xfId="0" applyNumberFormat="1" applyFill="1" applyBorder="1"/>
    <xf numFmtId="38" fontId="0" fillId="3" borderId="4" xfId="0" applyNumberFormat="1" applyFill="1" applyBorder="1"/>
    <xf numFmtId="38" fontId="0" fillId="0" borderId="0" xfId="0" applyNumberFormat="1"/>
    <xf numFmtId="38" fontId="0" fillId="3" borderId="0" xfId="0" applyNumberFormat="1" applyFill="1" applyBorder="1"/>
    <xf numFmtId="3" fontId="0" fillId="0" borderId="0" xfId="0" applyNumberFormat="1"/>
    <xf numFmtId="38" fontId="0" fillId="3" borderId="9" xfId="0" applyNumberFormat="1" applyFill="1" applyBorder="1"/>
    <xf numFmtId="43" fontId="0" fillId="0" borderId="12" xfId="0" applyNumberFormat="1" applyBorder="1" applyAlignment="1">
      <alignment vertical="top"/>
    </xf>
    <xf numFmtId="0" fontId="7" fillId="0" borderId="0" xfId="0" applyFont="1" applyAlignment="1">
      <alignment vertical="top"/>
    </xf>
    <xf numFmtId="39" fontId="7" fillId="0" borderId="0" xfId="0" applyNumberFormat="1" applyFont="1" applyBorder="1" applyAlignment="1">
      <alignment vertical="top"/>
    </xf>
    <xf numFmtId="14" fontId="7" fillId="0" borderId="0" xfId="0" applyNumberFormat="1" applyFont="1" applyAlignment="1">
      <alignment vertical="top"/>
    </xf>
    <xf numFmtId="0" fontId="0" fillId="2" borderId="0" xfId="0" applyFill="1" applyAlignment="1">
      <alignment vertical="top"/>
    </xf>
    <xf numFmtId="0" fontId="0" fillId="2" borderId="3" xfId="0" applyFill="1" applyBorder="1" applyAlignment="1">
      <alignment vertical="top"/>
    </xf>
    <xf numFmtId="0" fontId="0" fillId="2" borderId="4" xfId="0" applyFill="1" applyBorder="1" applyAlignment="1">
      <alignment vertical="top"/>
    </xf>
    <xf numFmtId="38" fontId="0" fillId="2" borderId="6" xfId="0" applyNumberFormat="1" applyFill="1" applyBorder="1" applyAlignment="1">
      <alignment vertical="top"/>
    </xf>
    <xf numFmtId="0" fontId="0" fillId="2" borderId="10" xfId="0" applyFill="1" applyBorder="1" applyAlignment="1">
      <alignment vertical="top"/>
    </xf>
    <xf numFmtId="0" fontId="0" fillId="2" borderId="13" xfId="0" applyFill="1" applyBorder="1" applyAlignment="1">
      <alignment vertical="top"/>
    </xf>
    <xf numFmtId="0" fontId="0" fillId="2" borderId="14" xfId="0" applyFill="1" applyBorder="1" applyAlignment="1">
      <alignment vertical="top"/>
    </xf>
    <xf numFmtId="0" fontId="0" fillId="2" borderId="5" xfId="0" applyFill="1" applyBorder="1" applyAlignment="1">
      <alignment vertical="top"/>
    </xf>
    <xf numFmtId="38" fontId="0" fillId="0" borderId="0" xfId="0" applyNumberFormat="1" applyFill="1" applyBorder="1" applyAlignment="1">
      <alignment vertical="top"/>
    </xf>
    <xf numFmtId="0" fontId="4" fillId="3" borderId="1" xfId="1" applyFont="1" applyFill="1" applyBorder="1" applyAlignment="1">
      <alignment vertical="top"/>
    </xf>
    <xf numFmtId="0" fontId="4" fillId="3" borderId="2" xfId="1" applyFont="1" applyFill="1" applyBorder="1" applyAlignment="1">
      <alignment vertical="top"/>
    </xf>
    <xf numFmtId="0" fontId="0" fillId="3" borderId="0" xfId="0" applyFill="1" applyAlignment="1">
      <alignment vertical="top" wrapText="1"/>
    </xf>
    <xf numFmtId="38" fontId="4" fillId="3" borderId="6" xfId="1" applyNumberFormat="1" applyFill="1" applyBorder="1"/>
    <xf numFmtId="38" fontId="4" fillId="3" borderId="6" xfId="1" applyNumberFormat="1" applyFill="1" applyBorder="1" applyAlignment="1">
      <alignment vertical="top"/>
    </xf>
    <xf numFmtId="38" fontId="4" fillId="3" borderId="4" xfId="1" applyNumberFormat="1" applyFill="1" applyBorder="1"/>
    <xf numFmtId="38" fontId="4" fillId="3" borderId="4" xfId="1" applyNumberFormat="1" applyFill="1" applyBorder="1" applyAlignment="1">
      <alignment vertical="top"/>
    </xf>
    <xf numFmtId="38" fontId="4" fillId="3" borderId="9" xfId="1" applyNumberFormat="1" applyFill="1" applyBorder="1" applyAlignment="1">
      <alignment vertical="top"/>
    </xf>
    <xf numFmtId="0" fontId="0" fillId="3" borderId="0" xfId="0" applyFill="1" applyAlignment="1">
      <alignment wrapText="1"/>
    </xf>
    <xf numFmtId="0" fontId="0" fillId="3" borderId="0" xfId="0" applyFill="1" applyBorder="1" applyAlignment="1">
      <alignment wrapText="1"/>
    </xf>
    <xf numFmtId="0" fontId="4" fillId="3" borderId="0" xfId="0" applyFont="1" applyFill="1" applyBorder="1" applyAlignment="1"/>
    <xf numFmtId="0" fontId="0" fillId="3" borderId="0" xfId="0" applyFill="1" applyAlignment="1"/>
    <xf numFmtId="0" fontId="8" fillId="4" borderId="0" xfId="2" applyFill="1"/>
    <xf numFmtId="0" fontId="8" fillId="0" borderId="0" xfId="2"/>
    <xf numFmtId="0" fontId="8" fillId="4" borderId="17" xfId="2" applyFill="1" applyBorder="1"/>
    <xf numFmtId="0" fontId="8" fillId="4" borderId="20" xfId="2" applyFill="1" applyBorder="1"/>
    <xf numFmtId="0" fontId="8" fillId="4" borderId="21" xfId="2" applyFill="1" applyBorder="1"/>
    <xf numFmtId="164" fontId="8" fillId="4" borderId="19" xfId="2" applyNumberFormat="1" applyFill="1" applyBorder="1"/>
    <xf numFmtId="164" fontId="8" fillId="0" borderId="19" xfId="2" applyNumberFormat="1" applyFill="1" applyBorder="1"/>
    <xf numFmtId="0" fontId="8" fillId="4" borderId="24" xfId="2" applyFill="1" applyBorder="1"/>
    <xf numFmtId="164" fontId="8" fillId="4" borderId="25" xfId="2" applyNumberFormat="1" applyFill="1" applyBorder="1"/>
    <xf numFmtId="0" fontId="8" fillId="4" borderId="26" xfId="2" applyFill="1" applyBorder="1"/>
    <xf numFmtId="0" fontId="8" fillId="4" borderId="28" xfId="2" applyFill="1" applyBorder="1"/>
    <xf numFmtId="164" fontId="8" fillId="4" borderId="28" xfId="2" applyNumberFormat="1" applyFill="1" applyBorder="1"/>
    <xf numFmtId="0" fontId="10" fillId="4" borderId="17" xfId="2" applyFont="1" applyFill="1" applyBorder="1"/>
    <xf numFmtId="164" fontId="8" fillId="0" borderId="17" xfId="2" applyNumberFormat="1" applyFill="1" applyBorder="1"/>
    <xf numFmtId="164" fontId="8" fillId="4" borderId="17" xfId="2" applyNumberFormat="1" applyFill="1" applyBorder="1"/>
    <xf numFmtId="0" fontId="8" fillId="4" borderId="29" xfId="2" applyFill="1" applyBorder="1"/>
    <xf numFmtId="164" fontId="8" fillId="0" borderId="25" xfId="2" applyNumberFormat="1" applyFill="1" applyBorder="1"/>
    <xf numFmtId="0" fontId="8" fillId="4" borderId="30" xfId="2" applyFill="1" applyBorder="1"/>
    <xf numFmtId="0" fontId="8" fillId="4" borderId="22" xfId="2" applyFill="1" applyBorder="1"/>
    <xf numFmtId="0" fontId="11" fillId="0" borderId="0" xfId="2" applyFont="1" applyAlignment="1">
      <alignment vertical="top"/>
    </xf>
    <xf numFmtId="0" fontId="11" fillId="0" borderId="0" xfId="2" applyFont="1" applyAlignment="1">
      <alignment horizontal="center" vertical="top" wrapText="1"/>
    </xf>
    <xf numFmtId="165" fontId="11" fillId="0" borderId="0" xfId="2" applyNumberFormat="1" applyFont="1" applyAlignment="1">
      <alignment horizontal="center" vertical="top" wrapText="1"/>
    </xf>
    <xf numFmtId="0" fontId="8" fillId="0" borderId="0" xfId="2" applyAlignment="1">
      <alignment vertical="top"/>
    </xf>
    <xf numFmtId="0" fontId="8" fillId="0" borderId="0" xfId="2" applyAlignment="1">
      <alignment horizontal="center" vertical="top"/>
    </xf>
    <xf numFmtId="165" fontId="8" fillId="0" borderId="0" xfId="2" applyNumberFormat="1" applyAlignment="1">
      <alignment vertical="top"/>
    </xf>
    <xf numFmtId="14" fontId="8" fillId="0" borderId="0" xfId="2" applyNumberFormat="1" applyAlignment="1">
      <alignment vertical="top"/>
    </xf>
    <xf numFmtId="165" fontId="8" fillId="0" borderId="31" xfId="2" applyNumberFormat="1" applyBorder="1" applyAlignment="1">
      <alignment vertical="top"/>
    </xf>
    <xf numFmtId="0" fontId="4" fillId="3" borderId="1" xfId="0" applyFont="1" applyFill="1" applyBorder="1" applyAlignment="1">
      <alignment vertical="top"/>
    </xf>
    <xf numFmtId="0" fontId="4" fillId="3" borderId="2" xfId="0" applyFont="1" applyFill="1" applyBorder="1" applyAlignment="1">
      <alignment vertical="top"/>
    </xf>
    <xf numFmtId="0" fontId="0" fillId="3" borderId="0" xfId="0" applyFill="1" applyAlignment="1">
      <alignment vertical="top"/>
    </xf>
    <xf numFmtId="0" fontId="0" fillId="3" borderId="0" xfId="0" applyFill="1" applyBorder="1" applyAlignment="1">
      <alignment vertical="top"/>
    </xf>
    <xf numFmtId="0" fontId="4" fillId="3" borderId="0" xfId="0" applyFont="1" applyFill="1" applyAlignment="1">
      <alignment vertical="top"/>
    </xf>
    <xf numFmtId="0" fontId="4" fillId="3" borderId="0" xfId="0" applyFont="1" applyFill="1" applyAlignment="1" applyProtection="1">
      <alignment vertical="top"/>
    </xf>
    <xf numFmtId="43" fontId="0" fillId="0" borderId="32" xfId="0" applyNumberFormat="1" applyBorder="1" applyAlignment="1">
      <alignment vertical="top"/>
    </xf>
    <xf numFmtId="0" fontId="2" fillId="0" borderId="0" xfId="4" applyAlignment="1">
      <alignment vertical="top"/>
    </xf>
    <xf numFmtId="0" fontId="2" fillId="0" borderId="0" xfId="4" applyAlignment="1">
      <alignment horizontal="center" vertical="top"/>
    </xf>
    <xf numFmtId="43" fontId="2" fillId="0" borderId="0" xfId="4" applyNumberFormat="1" applyAlignment="1">
      <alignment vertical="top"/>
    </xf>
    <xf numFmtId="14" fontId="2" fillId="0" borderId="0" xfId="4" applyNumberFormat="1" applyAlignment="1">
      <alignment vertical="top"/>
    </xf>
    <xf numFmtId="0" fontId="2" fillId="0" borderId="0" xfId="4"/>
    <xf numFmtId="43" fontId="2" fillId="0" borderId="15" xfId="4" applyNumberFormat="1" applyBorder="1" applyAlignment="1">
      <alignment vertical="top"/>
    </xf>
    <xf numFmtId="43" fontId="2" fillId="0" borderId="16" xfId="4" applyNumberFormat="1" applyBorder="1" applyAlignment="1">
      <alignment vertical="top"/>
    </xf>
    <xf numFmtId="0" fontId="4" fillId="3" borderId="1" xfId="1" applyFill="1" applyBorder="1" applyAlignment="1">
      <alignment vertical="top"/>
    </xf>
    <xf numFmtId="0" fontId="4" fillId="3" borderId="2" xfId="1" applyFill="1" applyBorder="1" applyAlignment="1">
      <alignment vertical="top"/>
    </xf>
    <xf numFmtId="38" fontId="4" fillId="3" borderId="6" xfId="0" applyNumberFormat="1" applyFont="1" applyFill="1" applyBorder="1"/>
    <xf numFmtId="38" fontId="4" fillId="3" borderId="6" xfId="1" applyNumberFormat="1" applyFont="1" applyFill="1" applyBorder="1" applyAlignment="1">
      <alignment vertical="top"/>
    </xf>
    <xf numFmtId="0" fontId="0" fillId="0" borderId="0" xfId="0" applyAlignment="1">
      <alignment horizontal="center"/>
    </xf>
    <xf numFmtId="4" fontId="0" fillId="0" borderId="32" xfId="0" applyNumberFormat="1" applyBorder="1"/>
    <xf numFmtId="14" fontId="0" fillId="0" borderId="0" xfId="0" applyNumberFormat="1"/>
    <xf numFmtId="0" fontId="4" fillId="3" borderId="0" xfId="1" applyFill="1" applyAlignment="1">
      <alignment vertical="top"/>
    </xf>
    <xf numFmtId="4" fontId="0" fillId="0" borderId="0" xfId="0" applyNumberFormat="1"/>
    <xf numFmtId="4" fontId="0" fillId="0" borderId="15" xfId="0" applyNumberFormat="1" applyBorder="1"/>
    <xf numFmtId="0" fontId="0" fillId="3" borderId="0" xfId="0" applyFill="1" applyAlignment="1">
      <alignment horizontal="right"/>
    </xf>
    <xf numFmtId="0" fontId="4" fillId="3" borderId="5" xfId="0" applyFont="1" applyFill="1" applyBorder="1" applyAlignment="1">
      <alignment horizontal="center"/>
    </xf>
    <xf numFmtId="0" fontId="0" fillId="3" borderId="6" xfId="0" applyFill="1" applyBorder="1" applyAlignment="1">
      <alignment horizontal="center"/>
    </xf>
    <xf numFmtId="0" fontId="0" fillId="3" borderId="4" xfId="0" applyFill="1" applyBorder="1" applyAlignment="1">
      <alignment horizontal="center"/>
    </xf>
    <xf numFmtId="38" fontId="0" fillId="3" borderId="2" xfId="0" applyNumberFormat="1" applyFill="1" applyBorder="1"/>
    <xf numFmtId="0" fontId="4" fillId="3" borderId="3" xfId="0" applyFont="1" applyFill="1" applyBorder="1"/>
    <xf numFmtId="38" fontId="0" fillId="3" borderId="3" xfId="0" applyNumberFormat="1" applyFill="1" applyBorder="1"/>
    <xf numFmtId="0" fontId="0" fillId="3" borderId="7" xfId="0" applyFill="1" applyBorder="1"/>
    <xf numFmtId="0" fontId="0" fillId="3" borderId="8" xfId="0" applyFill="1" applyBorder="1"/>
    <xf numFmtId="38" fontId="0" fillId="3" borderId="5" xfId="0" applyNumberFormat="1" applyFill="1" applyBorder="1"/>
    <xf numFmtId="0" fontId="0" fillId="3" borderId="10" xfId="0" applyFill="1" applyBorder="1"/>
    <xf numFmtId="38" fontId="0" fillId="3" borderId="8" xfId="0" applyNumberFormat="1" applyFill="1" applyBorder="1"/>
    <xf numFmtId="38" fontId="0" fillId="3" borderId="11" xfId="0" applyNumberFormat="1" applyFill="1" applyBorder="1"/>
    <xf numFmtId="0" fontId="0" fillId="3" borderId="12" xfId="0" applyFill="1" applyBorder="1"/>
    <xf numFmtId="38" fontId="0" fillId="3" borderId="12" xfId="0" applyNumberFormat="1" applyFill="1" applyBorder="1"/>
    <xf numFmtId="0" fontId="6" fillId="3" borderId="1" xfId="0" applyFont="1" applyFill="1" applyBorder="1"/>
    <xf numFmtId="38" fontId="0" fillId="3" borderId="1" xfId="0" applyNumberFormat="1" applyFill="1" applyBorder="1"/>
    <xf numFmtId="0" fontId="4" fillId="3" borderId="13" xfId="0" applyFont="1" applyFill="1" applyBorder="1"/>
    <xf numFmtId="0" fontId="4" fillId="3" borderId="0" xfId="0" applyFont="1" applyFill="1" applyBorder="1"/>
    <xf numFmtId="0" fontId="0" fillId="3" borderId="0" xfId="0" applyFill="1" applyAlignment="1">
      <alignment horizontal="right" vertical="top"/>
    </xf>
    <xf numFmtId="0" fontId="4" fillId="3" borderId="0" xfId="0" applyFont="1" applyFill="1" applyBorder="1" applyAlignment="1">
      <alignment vertical="top"/>
    </xf>
    <xf numFmtId="0" fontId="0" fillId="3" borderId="3" xfId="0" applyFill="1" applyBorder="1" applyAlignment="1">
      <alignment vertical="top"/>
    </xf>
    <xf numFmtId="0" fontId="0" fillId="3" borderId="4" xfId="0" applyFill="1" applyBorder="1" applyAlignment="1">
      <alignment vertical="top"/>
    </xf>
    <xf numFmtId="0" fontId="4" fillId="3" borderId="5" xfId="0" applyFont="1" applyFill="1" applyBorder="1" applyAlignment="1">
      <alignment horizontal="center" vertical="top"/>
    </xf>
    <xf numFmtId="0" fontId="0" fillId="3" borderId="6" xfId="0" applyFill="1" applyBorder="1" applyAlignment="1">
      <alignment horizontal="center" vertical="top"/>
    </xf>
    <xf numFmtId="0" fontId="0" fillId="3" borderId="4" xfId="0" applyFill="1" applyBorder="1" applyAlignment="1">
      <alignment horizontal="center" vertical="top"/>
    </xf>
    <xf numFmtId="38" fontId="0" fillId="3" borderId="2" xfId="0" applyNumberFormat="1" applyFill="1" applyBorder="1" applyAlignment="1">
      <alignment vertical="top"/>
    </xf>
    <xf numFmtId="0" fontId="4" fillId="3" borderId="3" xfId="0" applyFont="1" applyFill="1" applyBorder="1" applyAlignment="1">
      <alignment vertical="top"/>
    </xf>
    <xf numFmtId="38" fontId="0" fillId="3" borderId="3" xfId="0" applyNumberFormat="1" applyFill="1" applyBorder="1" applyAlignment="1">
      <alignment vertical="top"/>
    </xf>
    <xf numFmtId="0" fontId="0" fillId="3" borderId="8" xfId="0" applyFill="1" applyBorder="1" applyAlignment="1">
      <alignment vertical="top"/>
    </xf>
    <xf numFmtId="38" fontId="0" fillId="3" borderId="5" xfId="0" applyNumberFormat="1" applyFill="1" applyBorder="1" applyAlignment="1">
      <alignment vertical="top"/>
    </xf>
    <xf numFmtId="0" fontId="0" fillId="3" borderId="10" xfId="0" applyFill="1" applyBorder="1" applyAlignment="1">
      <alignment vertical="top"/>
    </xf>
    <xf numFmtId="38" fontId="0" fillId="3" borderId="8" xfId="0" applyNumberFormat="1" applyFill="1" applyBorder="1" applyAlignment="1">
      <alignment vertical="top"/>
    </xf>
    <xf numFmtId="38" fontId="0" fillId="3" borderId="11" xfId="0" applyNumberFormat="1" applyFill="1" applyBorder="1" applyAlignment="1">
      <alignment vertical="top"/>
    </xf>
    <xf numFmtId="0" fontId="0" fillId="3" borderId="12" xfId="0" applyFill="1" applyBorder="1" applyAlignment="1">
      <alignment vertical="top"/>
    </xf>
    <xf numFmtId="38" fontId="0" fillId="3" borderId="12" xfId="0" applyNumberFormat="1" applyFill="1" applyBorder="1" applyAlignment="1">
      <alignment vertical="top"/>
    </xf>
    <xf numFmtId="0" fontId="6" fillId="3" borderId="1" xfId="0" applyFont="1" applyFill="1" applyBorder="1" applyAlignment="1">
      <alignment vertical="top"/>
    </xf>
    <xf numFmtId="38" fontId="0" fillId="3" borderId="1" xfId="0" applyNumberFormat="1" applyFill="1" applyBorder="1" applyAlignment="1">
      <alignment vertical="top"/>
    </xf>
    <xf numFmtId="0" fontId="4" fillId="3" borderId="13" xfId="0" applyFont="1" applyFill="1" applyBorder="1" applyAlignment="1">
      <alignment vertical="top"/>
    </xf>
    <xf numFmtId="0" fontId="8" fillId="5" borderId="0" xfId="2" applyFill="1"/>
    <xf numFmtId="0" fontId="8" fillId="5" borderId="17" xfId="2" applyFill="1" applyBorder="1"/>
    <xf numFmtId="0" fontId="8" fillId="5" borderId="0" xfId="2" applyFill="1" applyAlignment="1">
      <alignment horizontal="right"/>
    </xf>
    <xf numFmtId="0" fontId="8" fillId="6" borderId="17" xfId="2" applyFill="1" applyBorder="1"/>
    <xf numFmtId="0" fontId="0" fillId="5" borderId="17" xfId="3" applyFont="1" applyFill="1" applyBorder="1" applyAlignment="1" applyProtection="1"/>
    <xf numFmtId="0" fontId="8" fillId="6" borderId="18" xfId="2" applyFill="1" applyBorder="1"/>
    <xf numFmtId="0" fontId="0" fillId="5" borderId="18" xfId="3" applyFont="1" applyFill="1" applyBorder="1" applyAlignment="1" applyProtection="1"/>
    <xf numFmtId="0" fontId="8" fillId="5" borderId="18" xfId="2" applyFill="1" applyBorder="1"/>
    <xf numFmtId="0" fontId="8" fillId="6" borderId="0" xfId="2" applyFill="1"/>
    <xf numFmtId="0" fontId="8" fillId="5" borderId="20" xfId="2" applyFill="1" applyBorder="1"/>
    <xf numFmtId="0" fontId="8" fillId="5" borderId="21" xfId="2" applyFill="1" applyBorder="1"/>
    <xf numFmtId="0" fontId="8" fillId="5" borderId="22" xfId="2" applyFill="1" applyBorder="1" applyAlignment="1">
      <alignment horizontal="center"/>
    </xf>
    <xf numFmtId="0" fontId="8" fillId="3" borderId="19" xfId="2" applyFill="1" applyBorder="1" applyAlignment="1">
      <alignment horizontal="center"/>
    </xf>
    <xf numFmtId="0" fontId="8" fillId="5" borderId="21" xfId="2" applyFill="1" applyBorder="1" applyAlignment="1">
      <alignment horizontal="center"/>
    </xf>
    <xf numFmtId="0" fontId="8" fillId="5" borderId="19" xfId="2" applyFill="1" applyBorder="1" applyAlignment="1">
      <alignment horizontal="center"/>
    </xf>
    <xf numFmtId="164" fontId="8" fillId="5" borderId="21" xfId="2" applyNumberFormat="1" applyFill="1" applyBorder="1"/>
    <xf numFmtId="164" fontId="8" fillId="5" borderId="19" xfId="2" applyNumberFormat="1" applyFill="1" applyBorder="1"/>
    <xf numFmtId="164" fontId="8" fillId="6" borderId="19" xfId="2" applyNumberFormat="1" applyFill="1" applyBorder="1"/>
    <xf numFmtId="0" fontId="8" fillId="3" borderId="20" xfId="2" applyFill="1" applyBorder="1"/>
    <xf numFmtId="0" fontId="8" fillId="3" borderId="18" xfId="2" applyFill="1" applyBorder="1"/>
    <xf numFmtId="164" fontId="8" fillId="3" borderId="18" xfId="2" applyNumberFormat="1" applyFill="1" applyBorder="1"/>
    <xf numFmtId="164" fontId="8" fillId="3" borderId="21" xfId="2" applyNumberFormat="1" applyFill="1" applyBorder="1"/>
    <xf numFmtId="0" fontId="8" fillId="3" borderId="21" xfId="2" applyFill="1" applyBorder="1"/>
    <xf numFmtId="164" fontId="8" fillId="3" borderId="20" xfId="2" applyNumberFormat="1" applyFill="1" applyBorder="1"/>
    <xf numFmtId="0" fontId="8" fillId="3" borderId="23" xfId="2" applyFill="1" applyBorder="1"/>
    <xf numFmtId="0" fontId="8" fillId="3" borderId="24" xfId="2" applyFill="1" applyBorder="1"/>
    <xf numFmtId="164" fontId="8" fillId="3" borderId="19" xfId="2" applyNumberFormat="1" applyFill="1" applyBorder="1"/>
    <xf numFmtId="0" fontId="8" fillId="5" borderId="23" xfId="2" applyFill="1" applyBorder="1"/>
    <xf numFmtId="0" fontId="8" fillId="5" borderId="24" xfId="2" applyFill="1" applyBorder="1"/>
    <xf numFmtId="164" fontId="8" fillId="5" borderId="22" xfId="2" applyNumberFormat="1" applyFill="1" applyBorder="1"/>
    <xf numFmtId="164" fontId="8" fillId="5" borderId="25" xfId="2" applyNumberFormat="1" applyFill="1" applyBorder="1"/>
    <xf numFmtId="0" fontId="8" fillId="5" borderId="26" xfId="2" applyFill="1" applyBorder="1"/>
    <xf numFmtId="164" fontId="8" fillId="5" borderId="24" xfId="2" applyNumberFormat="1" applyFill="1" applyBorder="1"/>
    <xf numFmtId="164" fontId="8" fillId="5" borderId="27" xfId="2" applyNumberFormat="1" applyFill="1" applyBorder="1"/>
    <xf numFmtId="0" fontId="8" fillId="5" borderId="28" xfId="2" applyFill="1" applyBorder="1"/>
    <xf numFmtId="164" fontId="8" fillId="5" borderId="28" xfId="2" applyNumberFormat="1" applyFill="1" applyBorder="1"/>
    <xf numFmtId="0" fontId="10" fillId="5" borderId="17" xfId="2" applyFont="1" applyFill="1" applyBorder="1"/>
    <xf numFmtId="164" fontId="8" fillId="3" borderId="17" xfId="2" applyNumberFormat="1" applyFill="1" applyBorder="1"/>
    <xf numFmtId="164" fontId="8" fillId="5" borderId="17" xfId="2" applyNumberFormat="1" applyFill="1" applyBorder="1"/>
    <xf numFmtId="0" fontId="8" fillId="5" borderId="29" xfId="2" applyFill="1" applyBorder="1"/>
    <xf numFmtId="164" fontId="8" fillId="3" borderId="25" xfId="2" applyNumberFormat="1" applyFill="1" applyBorder="1"/>
    <xf numFmtId="0" fontId="4" fillId="3" borderId="0" xfId="0" applyFont="1" applyFill="1" applyAlignment="1">
      <alignment vertical="center"/>
    </xf>
    <xf numFmtId="0" fontId="4" fillId="3" borderId="7" xfId="0" applyFont="1" applyFill="1" applyBorder="1"/>
    <xf numFmtId="38" fontId="4" fillId="3" borderId="6" xfId="0" applyNumberFormat="1" applyFont="1" applyFill="1" applyBorder="1" applyAlignment="1">
      <alignment vertical="top"/>
    </xf>
    <xf numFmtId="0" fontId="4" fillId="3" borderId="7" xfId="0" applyFont="1" applyFill="1" applyBorder="1" applyAlignment="1">
      <alignment vertical="top"/>
    </xf>
    <xf numFmtId="0" fontId="4" fillId="3" borderId="8" xfId="0" applyFont="1" applyFill="1" applyBorder="1" applyAlignment="1">
      <alignment vertical="top"/>
    </xf>
    <xf numFmtId="164" fontId="0" fillId="5" borderId="19" xfId="3" applyNumberFormat="1" applyFont="1" applyFill="1" applyBorder="1" applyAlignment="1" applyProtection="1"/>
    <xf numFmtId="164" fontId="0" fillId="5" borderId="21" xfId="3" applyNumberFormat="1" applyFont="1" applyFill="1" applyBorder="1" applyAlignment="1" applyProtection="1"/>
    <xf numFmtId="0" fontId="0" fillId="3" borderId="13" xfId="0" applyFill="1" applyBorder="1"/>
    <xf numFmtId="0" fontId="0" fillId="3" borderId="14" xfId="0" applyFill="1" applyBorder="1"/>
    <xf numFmtId="0" fontId="0" fillId="3" borderId="5" xfId="0" applyFill="1" applyBorder="1"/>
    <xf numFmtId="0" fontId="0" fillId="3" borderId="0" xfId="0" applyFill="1" applyBorder="1" applyAlignment="1"/>
    <xf numFmtId="0" fontId="8" fillId="5" borderId="30" xfId="2" applyFill="1" applyBorder="1"/>
    <xf numFmtId="0" fontId="8" fillId="5" borderId="22" xfId="2" applyFill="1" applyBorder="1"/>
    <xf numFmtId="0" fontId="8" fillId="3" borderId="0" xfId="2" applyFill="1"/>
    <xf numFmtId="0" fontId="0" fillId="3" borderId="0" xfId="3" applyFont="1" applyFill="1" applyAlignment="1" applyProtection="1">
      <alignment vertical="top"/>
    </xf>
    <xf numFmtId="0" fontId="8" fillId="3" borderId="0" xfId="2" applyFill="1" applyAlignment="1">
      <alignment vertical="top"/>
    </xf>
    <xf numFmtId="0" fontId="0" fillId="0" borderId="0" xfId="0" applyAlignment="1">
      <alignment wrapText="1"/>
    </xf>
    <xf numFmtId="0" fontId="0" fillId="0" borderId="0" xfId="0" applyFill="1" applyBorder="1"/>
    <xf numFmtId="0" fontId="0" fillId="0" borderId="0" xfId="0" applyFill="1" applyBorder="1" applyAlignment="1">
      <alignment horizontal="center"/>
    </xf>
    <xf numFmtId="0" fontId="0" fillId="0" borderId="2" xfId="0" applyFill="1" applyBorder="1"/>
    <xf numFmtId="38" fontId="0" fillId="0" borderId="2" xfId="0" applyNumberFormat="1" applyFill="1" applyBorder="1"/>
    <xf numFmtId="0" fontId="4" fillId="0" borderId="3" xfId="0" applyFont="1" applyFill="1" applyBorder="1"/>
    <xf numFmtId="38" fontId="0" fillId="0" borderId="3" xfId="0" applyNumberFormat="1" applyFill="1" applyBorder="1"/>
    <xf numFmtId="0" fontId="0" fillId="0" borderId="0" xfId="0" applyFont="1" applyFill="1" applyAlignment="1">
      <alignment vertical="top"/>
    </xf>
    <xf numFmtId="0" fontId="0" fillId="0" borderId="1" xfId="0" applyFill="1" applyBorder="1"/>
    <xf numFmtId="0" fontId="0" fillId="0" borderId="0" xfId="0" applyFill="1" applyAlignment="1">
      <alignment horizontal="right"/>
    </xf>
    <xf numFmtId="0" fontId="0" fillId="0" borderId="1" xfId="0" applyFill="1" applyBorder="1" applyAlignment="1">
      <alignment vertical="top"/>
    </xf>
    <xf numFmtId="0" fontId="0" fillId="0" borderId="2" xfId="0" applyFill="1" applyBorder="1" applyAlignment="1">
      <alignment vertical="top"/>
    </xf>
    <xf numFmtId="0" fontId="0" fillId="0" borderId="0" xfId="0" applyFill="1" applyAlignment="1">
      <alignment vertical="top"/>
    </xf>
    <xf numFmtId="0" fontId="0" fillId="0" borderId="0" xfId="0" applyFill="1" applyBorder="1" applyAlignment="1">
      <alignment vertical="top"/>
    </xf>
    <xf numFmtId="0" fontId="4" fillId="0" borderId="0" xfId="0" applyFont="1" applyFill="1" applyAlignment="1">
      <alignment vertical="top"/>
    </xf>
    <xf numFmtId="0" fontId="4" fillId="0" borderId="5" xfId="0" applyFont="1" applyFill="1" applyBorder="1" applyAlignment="1">
      <alignment horizontal="center"/>
    </xf>
    <xf numFmtId="0" fontId="0" fillId="0" borderId="6" xfId="0" applyFill="1" applyBorder="1" applyAlignment="1">
      <alignment horizontal="center"/>
    </xf>
    <xf numFmtId="0" fontId="0" fillId="0" borderId="4" xfId="0" applyFill="1" applyBorder="1" applyAlignment="1">
      <alignment horizontal="center"/>
    </xf>
    <xf numFmtId="38" fontId="0" fillId="0" borderId="4" xfId="0" applyNumberFormat="1" applyFill="1" applyBorder="1" applyAlignment="1">
      <alignment vertical="top"/>
    </xf>
    <xf numFmtId="0" fontId="0" fillId="0" borderId="7" xfId="0" applyFill="1" applyBorder="1" applyAlignment="1">
      <alignment vertical="top"/>
    </xf>
    <xf numFmtId="38" fontId="0" fillId="0" borderId="5" xfId="0" applyNumberFormat="1" applyFill="1" applyBorder="1"/>
    <xf numFmtId="38" fontId="0" fillId="0" borderId="9" xfId="0" applyNumberFormat="1" applyFill="1" applyBorder="1" applyAlignment="1">
      <alignment vertical="top"/>
    </xf>
    <xf numFmtId="0" fontId="4" fillId="0" borderId="7" xfId="0" applyFont="1" applyFill="1" applyBorder="1"/>
    <xf numFmtId="0" fontId="4" fillId="0" borderId="1" xfId="0" applyFont="1" applyFill="1" applyBorder="1" applyAlignment="1">
      <alignment vertical="top"/>
    </xf>
    <xf numFmtId="0" fontId="0" fillId="0" borderId="0" xfId="0" applyFill="1" applyAlignment="1">
      <alignment horizontal="right" vertical="top"/>
    </xf>
    <xf numFmtId="0" fontId="0" fillId="0" borderId="1" xfId="0" applyFont="1" applyFill="1" applyBorder="1" applyAlignment="1">
      <alignment vertical="top"/>
    </xf>
    <xf numFmtId="0" fontId="0" fillId="0" borderId="2" xfId="0" applyFont="1" applyFill="1" applyBorder="1" applyAlignment="1">
      <alignment vertical="top"/>
    </xf>
    <xf numFmtId="38" fontId="4" fillId="0" borderId="6" xfId="1" applyNumberFormat="1" applyFill="1" applyBorder="1" applyAlignment="1">
      <alignment vertical="top"/>
    </xf>
    <xf numFmtId="38" fontId="4" fillId="0" borderId="4" xfId="1" applyNumberFormat="1" applyFill="1" applyBorder="1" applyAlignment="1">
      <alignment vertical="top"/>
    </xf>
    <xf numFmtId="0" fontId="0" fillId="0" borderId="10" xfId="0" applyFill="1" applyBorder="1"/>
    <xf numFmtId="38" fontId="0" fillId="0" borderId="8" xfId="0" applyNumberFormat="1" applyFill="1" applyBorder="1"/>
    <xf numFmtId="38" fontId="0" fillId="0" borderId="11" xfId="0" applyNumberFormat="1" applyFill="1" applyBorder="1"/>
    <xf numFmtId="0" fontId="0" fillId="0" borderId="12" xfId="0" applyFill="1" applyBorder="1"/>
    <xf numFmtId="38" fontId="0" fillId="0" borderId="12" xfId="0" applyNumberFormat="1" applyFill="1" applyBorder="1"/>
    <xf numFmtId="0" fontId="6" fillId="0" borderId="1" xfId="0" applyFont="1" applyFill="1" applyBorder="1"/>
    <xf numFmtId="0" fontId="4" fillId="0" borderId="13" xfId="0" applyFont="1" applyFill="1" applyBorder="1"/>
    <xf numFmtId="0" fontId="0" fillId="0" borderId="13" xfId="0" applyFill="1" applyBorder="1"/>
    <xf numFmtId="0" fontId="0" fillId="0" borderId="14" xfId="0" applyFill="1" applyBorder="1"/>
    <xf numFmtId="0" fontId="0" fillId="0" borderId="5" xfId="0" applyFill="1" applyBorder="1"/>
    <xf numFmtId="0" fontId="5" fillId="0" borderId="3" xfId="0" applyFont="1" applyFill="1" applyBorder="1" applyAlignment="1">
      <alignment horizontal="center"/>
    </xf>
    <xf numFmtId="0" fontId="5" fillId="0" borderId="2" xfId="0" applyFont="1" applyFill="1" applyBorder="1" applyAlignment="1">
      <alignment horizontal="center"/>
    </xf>
    <xf numFmtId="0" fontId="5" fillId="0" borderId="4" xfId="0" applyFont="1" applyFill="1" applyBorder="1" applyAlignment="1">
      <alignment horizontal="center"/>
    </xf>
    <xf numFmtId="0" fontId="4" fillId="0" borderId="0" xfId="0" applyFont="1" applyFill="1" applyBorder="1" applyAlignment="1">
      <alignment vertical="top"/>
    </xf>
    <xf numFmtId="164" fontId="0" fillId="4" borderId="21" xfId="0" applyNumberFormat="1" applyFill="1" applyBorder="1"/>
    <xf numFmtId="0" fontId="4" fillId="3" borderId="0" xfId="1" applyFont="1" applyFill="1"/>
    <xf numFmtId="165" fontId="0" fillId="0" borderId="31" xfId="0" applyNumberFormat="1" applyBorder="1" applyAlignment="1">
      <alignment vertical="top"/>
    </xf>
    <xf numFmtId="164" fontId="0" fillId="0" borderId="19" xfId="0" applyNumberFormat="1" applyFill="1" applyBorder="1"/>
    <xf numFmtId="0" fontId="4" fillId="3" borderId="2" xfId="1" applyFill="1" applyBorder="1"/>
    <xf numFmtId="164" fontId="0" fillId="4" borderId="19" xfId="0" applyNumberFormat="1" applyFill="1" applyBorder="1"/>
    <xf numFmtId="164" fontId="0" fillId="0" borderId="18" xfId="0" applyNumberFormat="1" applyFill="1" applyBorder="1"/>
    <xf numFmtId="0" fontId="4" fillId="3" borderId="0" xfId="1" applyFill="1" applyBorder="1"/>
    <xf numFmtId="0" fontId="27" fillId="3" borderId="0" xfId="1" applyFont="1" applyFill="1" applyBorder="1"/>
    <xf numFmtId="0" fontId="4" fillId="3" borderId="0" xfId="1" applyFill="1" applyAlignment="1">
      <alignment horizontal="right"/>
    </xf>
    <xf numFmtId="38" fontId="4" fillId="3" borderId="11" xfId="1" applyNumberFormat="1" applyFill="1" applyBorder="1"/>
    <xf numFmtId="164" fontId="0" fillId="4" borderId="27" xfId="0" applyNumberFormat="1" applyFill="1" applyBorder="1"/>
    <xf numFmtId="164" fontId="0" fillId="0" borderId="21" xfId="0" applyNumberFormat="1" applyFill="1" applyBorder="1"/>
    <xf numFmtId="0" fontId="0" fillId="0" borderId="0" xfId="0"/>
    <xf numFmtId="0" fontId="3" fillId="0" borderId="0" xfId="0" applyFont="1" applyAlignment="1">
      <alignment vertical="top"/>
    </xf>
    <xf numFmtId="0" fontId="3" fillId="0" borderId="0" xfId="0" applyFont="1" applyAlignment="1">
      <alignment horizontal="center" vertical="top" wrapText="1"/>
    </xf>
    <xf numFmtId="43" fontId="3" fillId="0" borderId="0" xfId="0" applyNumberFormat="1" applyFont="1" applyAlignment="1">
      <alignment horizontal="center" vertical="top" wrapText="1"/>
    </xf>
    <xf numFmtId="0" fontId="0" fillId="2" borderId="0" xfId="0" applyFill="1"/>
    <xf numFmtId="0" fontId="0" fillId="2" borderId="1" xfId="0" applyFill="1" applyBorder="1"/>
    <xf numFmtId="0" fontId="0" fillId="2" borderId="0" xfId="0" applyFill="1" applyAlignment="1">
      <alignment horizontal="right"/>
    </xf>
    <xf numFmtId="0" fontId="0" fillId="2" borderId="2" xfId="0" applyFill="1" applyBorder="1"/>
    <xf numFmtId="0" fontId="0" fillId="2" borderId="0" xfId="0" applyFill="1" applyBorder="1"/>
    <xf numFmtId="0" fontId="0" fillId="2" borderId="6" xfId="0" applyFill="1" applyBorder="1" applyAlignment="1">
      <alignment horizontal="center"/>
    </xf>
    <xf numFmtId="0" fontId="0" fillId="2" borderId="4" xfId="0" applyFill="1" applyBorder="1"/>
    <xf numFmtId="0" fontId="0" fillId="2" borderId="4" xfId="0" applyFill="1" applyBorder="1" applyAlignment="1">
      <alignment horizontal="center"/>
    </xf>
    <xf numFmtId="0" fontId="0" fillId="2" borderId="10" xfId="0" applyFill="1" applyBorder="1"/>
    <xf numFmtId="0" fontId="0" fillId="2" borderId="5" xfId="0" applyFill="1" applyBorder="1"/>
    <xf numFmtId="0" fontId="0" fillId="2" borderId="13" xfId="0" applyFill="1" applyBorder="1"/>
    <xf numFmtId="0" fontId="0" fillId="2" borderId="7" xfId="0" applyFill="1" applyBorder="1"/>
    <xf numFmtId="0" fontId="0" fillId="2" borderId="8" xfId="0" applyFill="1" applyBorder="1"/>
    <xf numFmtId="0" fontId="0" fillId="2" borderId="14" xfId="0" applyFill="1" applyBorder="1"/>
    <xf numFmtId="0" fontId="0" fillId="2" borderId="3" xfId="0" applyFill="1" applyBorder="1"/>
    <xf numFmtId="0" fontId="0" fillId="2" borderId="12" xfId="0" applyFill="1" applyBorder="1"/>
    <xf numFmtId="0" fontId="6" fillId="2" borderId="1" xfId="0" applyFont="1" applyFill="1" applyBorder="1"/>
    <xf numFmtId="38" fontId="0" fillId="2" borderId="4" xfId="0" applyNumberFormat="1" applyFill="1" applyBorder="1"/>
    <xf numFmtId="38" fontId="0" fillId="2" borderId="5" xfId="0" applyNumberFormat="1" applyFill="1" applyBorder="1"/>
    <xf numFmtId="38" fontId="0" fillId="2" borderId="9" xfId="0" applyNumberFormat="1" applyFill="1" applyBorder="1"/>
    <xf numFmtId="38" fontId="0" fillId="2" borderId="8" xfId="0" applyNumberFormat="1" applyFill="1" applyBorder="1"/>
    <xf numFmtId="38" fontId="0" fillId="2" borderId="11" xfId="0" applyNumberFormat="1" applyFill="1" applyBorder="1"/>
    <xf numFmtId="38" fontId="0" fillId="2" borderId="12" xfId="0" applyNumberFormat="1" applyFill="1" applyBorder="1"/>
    <xf numFmtId="38" fontId="0" fillId="0" borderId="1" xfId="0" applyNumberFormat="1" applyFill="1" applyBorder="1"/>
    <xf numFmtId="38" fontId="0" fillId="2" borderId="1" xfId="0" applyNumberFormat="1" applyFill="1" applyBorder="1"/>
    <xf numFmtId="38" fontId="0" fillId="0" borderId="9" xfId="0" applyNumberFormat="1" applyFill="1" applyBorder="1"/>
    <xf numFmtId="38" fontId="0" fillId="0" borderId="6" xfId="0" applyNumberFormat="1" applyFill="1" applyBorder="1"/>
    <xf numFmtId="0" fontId="4" fillId="2" borderId="13" xfId="0" applyFont="1" applyFill="1" applyBorder="1"/>
    <xf numFmtId="0" fontId="4" fillId="2" borderId="5" xfId="0" applyFont="1" applyFill="1" applyBorder="1" applyAlignment="1">
      <alignment horizontal="center"/>
    </xf>
    <xf numFmtId="0" fontId="0" fillId="0" borderId="6" xfId="0" applyBorder="1" applyAlignment="1">
      <alignment horizontal="center"/>
    </xf>
    <xf numFmtId="0" fontId="0" fillId="0" borderId="3" xfId="0" applyFill="1" applyBorder="1"/>
    <xf numFmtId="0" fontId="0" fillId="0" borderId="2" xfId="0" applyFill="1" applyBorder="1"/>
    <xf numFmtId="38" fontId="0" fillId="0" borderId="2" xfId="0" applyNumberFormat="1" applyFill="1" applyBorder="1"/>
    <xf numFmtId="38" fontId="0" fillId="0" borderId="4" xfId="0" applyNumberFormat="1" applyFill="1" applyBorder="1"/>
    <xf numFmtId="0" fontId="4" fillId="0" borderId="3" xfId="0" applyFont="1" applyFill="1" applyBorder="1"/>
    <xf numFmtId="0" fontId="0" fillId="0" borderId="4" xfId="0" applyFill="1" applyBorder="1"/>
    <xf numFmtId="38" fontId="0" fillId="0" borderId="3" xfId="0" applyNumberFormat="1" applyFill="1" applyBorder="1"/>
    <xf numFmtId="0" fontId="0" fillId="0" borderId="8" xfId="0" applyFill="1" applyBorder="1"/>
    <xf numFmtId="0" fontId="4" fillId="3" borderId="1" xfId="0" applyFont="1" applyFill="1" applyBorder="1"/>
    <xf numFmtId="0" fontId="4" fillId="3" borderId="2" xfId="0" applyFont="1" applyFill="1" applyBorder="1"/>
    <xf numFmtId="38" fontId="0" fillId="2" borderId="6" xfId="0" applyNumberFormat="1" applyFill="1" applyBorder="1"/>
    <xf numFmtId="0" fontId="0" fillId="0" borderId="7" xfId="0" applyFill="1" applyBorder="1"/>
    <xf numFmtId="0" fontId="0" fillId="0" borderId="0" xfId="0" applyFill="1"/>
    <xf numFmtId="0" fontId="0" fillId="0" borderId="0" xfId="0" applyFill="1" applyBorder="1"/>
    <xf numFmtId="0" fontId="4" fillId="0" borderId="0" xfId="0" applyFont="1" applyFill="1"/>
    <xf numFmtId="0" fontId="0" fillId="3" borderId="1" xfId="0" applyFill="1" applyBorder="1"/>
    <xf numFmtId="0" fontId="0" fillId="0" borderId="1" xfId="0" applyFill="1" applyBorder="1"/>
    <xf numFmtId="0" fontId="0" fillId="3" borderId="0" xfId="0" applyFill="1"/>
    <xf numFmtId="0" fontId="4" fillId="3" borderId="0" xfId="0" applyFont="1" applyFill="1" applyAlignment="1">
      <alignment vertical="top"/>
    </xf>
    <xf numFmtId="0" fontId="4" fillId="0" borderId="0" xfId="1" applyFont="1" applyFill="1"/>
    <xf numFmtId="0" fontId="1" fillId="0" borderId="0" xfId="85"/>
    <xf numFmtId="0" fontId="1" fillId="0" borderId="0" xfId="85" applyAlignment="1">
      <alignment vertical="top"/>
    </xf>
    <xf numFmtId="14" fontId="1" fillId="0" borderId="0" xfId="85" applyNumberFormat="1" applyAlignment="1">
      <alignment vertical="top"/>
    </xf>
    <xf numFmtId="0" fontId="1" fillId="0" borderId="0" xfId="85" applyAlignment="1">
      <alignment horizontal="center" vertical="top"/>
    </xf>
    <xf numFmtId="43" fontId="1" fillId="0" borderId="0" xfId="85" applyNumberFormat="1" applyAlignment="1">
      <alignment vertical="top"/>
    </xf>
    <xf numFmtId="43" fontId="1" fillId="0" borderId="15" xfId="85" applyNumberFormat="1" applyBorder="1" applyAlignment="1">
      <alignment vertical="top"/>
    </xf>
    <xf numFmtId="0" fontId="4" fillId="2" borderId="0" xfId="1" applyFill="1"/>
    <xf numFmtId="0" fontId="4" fillId="2" borderId="1" xfId="1" applyFill="1" applyBorder="1"/>
    <xf numFmtId="0" fontId="4" fillId="2" borderId="0" xfId="1" applyFill="1" applyAlignment="1">
      <alignment horizontal="right"/>
    </xf>
    <xf numFmtId="0" fontId="4" fillId="2" borderId="2" xfId="1" applyFill="1" applyBorder="1"/>
    <xf numFmtId="0" fontId="4" fillId="2" borderId="0" xfId="1" applyFill="1" applyBorder="1"/>
    <xf numFmtId="0" fontId="4" fillId="2" borderId="6" xfId="1" applyFill="1" applyBorder="1" applyAlignment="1">
      <alignment horizontal="center"/>
    </xf>
    <xf numFmtId="0" fontId="4" fillId="2" borderId="4" xfId="1" applyFill="1" applyBorder="1"/>
    <xf numFmtId="0" fontId="4" fillId="2" borderId="4" xfId="1" applyFill="1" applyBorder="1" applyAlignment="1">
      <alignment horizontal="center"/>
    </xf>
    <xf numFmtId="0" fontId="4" fillId="2" borderId="10" xfId="1" applyFill="1" applyBorder="1"/>
    <xf numFmtId="0" fontId="4" fillId="2" borderId="5" xfId="1" applyFill="1" applyBorder="1"/>
    <xf numFmtId="0" fontId="4" fillId="2" borderId="13" xfId="1" applyFill="1" applyBorder="1"/>
    <xf numFmtId="0" fontId="4" fillId="2" borderId="7" xfId="1" applyFill="1" applyBorder="1"/>
    <xf numFmtId="0" fontId="4" fillId="2" borderId="8" xfId="1" applyFill="1" applyBorder="1"/>
    <xf numFmtId="0" fontId="4" fillId="2" borderId="14" xfId="1" applyFill="1" applyBorder="1"/>
    <xf numFmtId="0" fontId="4" fillId="2" borderId="3" xfId="1" applyFill="1" applyBorder="1"/>
    <xf numFmtId="0" fontId="4" fillId="2" borderId="12" xfId="1" applyFill="1" applyBorder="1"/>
    <xf numFmtId="0" fontId="6" fillId="2" borderId="1" xfId="1" applyFont="1" applyFill="1" applyBorder="1"/>
    <xf numFmtId="38" fontId="4" fillId="2" borderId="4" xfId="1" applyNumberFormat="1" applyFill="1" applyBorder="1"/>
    <xf numFmtId="38" fontId="4" fillId="2" borderId="5" xfId="1" applyNumberFormat="1" applyFill="1" applyBorder="1"/>
    <xf numFmtId="38" fontId="4" fillId="2" borderId="9" xfId="1" applyNumberFormat="1" applyFill="1" applyBorder="1"/>
    <xf numFmtId="38" fontId="4" fillId="2" borderId="8" xfId="1" applyNumberFormat="1" applyFill="1" applyBorder="1"/>
    <xf numFmtId="38" fontId="4" fillId="2" borderId="11" xfId="1" applyNumberFormat="1" applyFill="1" applyBorder="1"/>
    <xf numFmtId="38" fontId="4" fillId="2" borderId="12" xfId="1" applyNumberFormat="1" applyFill="1" applyBorder="1"/>
    <xf numFmtId="38" fontId="4" fillId="0" borderId="1" xfId="1" applyNumberFormat="1" applyFill="1" applyBorder="1"/>
    <xf numFmtId="38" fontId="4" fillId="2" borderId="1" xfId="1" applyNumberFormat="1" applyFill="1" applyBorder="1"/>
    <xf numFmtId="38" fontId="4" fillId="0" borderId="9" xfId="1" applyNumberFormat="1" applyFill="1" applyBorder="1"/>
    <xf numFmtId="38" fontId="4" fillId="0" borderId="6" xfId="1" applyNumberFormat="1" applyFill="1" applyBorder="1"/>
    <xf numFmtId="0" fontId="4" fillId="2" borderId="13" xfId="1" applyFont="1" applyFill="1" applyBorder="1"/>
    <xf numFmtId="0" fontId="4" fillId="2" borderId="5" xfId="1" applyFont="1" applyFill="1" applyBorder="1" applyAlignment="1">
      <alignment horizontal="center"/>
    </xf>
    <xf numFmtId="0" fontId="4" fillId="0" borderId="6" xfId="1" applyBorder="1" applyAlignment="1">
      <alignment horizontal="center"/>
    </xf>
    <xf numFmtId="0" fontId="4" fillId="0" borderId="3" xfId="1" applyFill="1" applyBorder="1"/>
    <xf numFmtId="0" fontId="4" fillId="0" borderId="2" xfId="1" applyFill="1" applyBorder="1"/>
    <xf numFmtId="38" fontId="4" fillId="0" borderId="2" xfId="1" applyNumberFormat="1" applyFill="1" applyBorder="1"/>
    <xf numFmtId="38" fontId="4" fillId="0" borderId="4" xfId="1" applyNumberFormat="1" applyFill="1" applyBorder="1"/>
    <xf numFmtId="0" fontId="4" fillId="0" borderId="3" xfId="1" applyFont="1" applyFill="1" applyBorder="1"/>
    <xf numFmtId="0" fontId="4" fillId="0" borderId="4" xfId="1" applyFill="1" applyBorder="1"/>
    <xf numFmtId="38" fontId="4" fillId="0" borderId="3" xfId="1" applyNumberFormat="1" applyFill="1" applyBorder="1"/>
    <xf numFmtId="0" fontId="4" fillId="0" borderId="8" xfId="1" applyFill="1" applyBorder="1"/>
    <xf numFmtId="0" fontId="4" fillId="3" borderId="1" xfId="1" applyFont="1" applyFill="1" applyBorder="1"/>
    <xf numFmtId="0" fontId="4" fillId="3" borderId="2" xfId="1" applyFont="1" applyFill="1" applyBorder="1"/>
    <xf numFmtId="38" fontId="4" fillId="2" borderId="6" xfId="1" applyNumberFormat="1" applyFill="1" applyBorder="1"/>
    <xf numFmtId="38" fontId="4" fillId="3" borderId="4" xfId="1" applyNumberFormat="1" applyFill="1" applyBorder="1"/>
    <xf numFmtId="0" fontId="4" fillId="0" borderId="7" xfId="1" applyFill="1" applyBorder="1"/>
    <xf numFmtId="38" fontId="4" fillId="3" borderId="6" xfId="1" applyNumberFormat="1" applyFill="1" applyBorder="1"/>
    <xf numFmtId="38" fontId="4" fillId="3" borderId="9" xfId="1" applyNumberFormat="1" applyFill="1" applyBorder="1"/>
    <xf numFmtId="0" fontId="4" fillId="2" borderId="0" xfId="1" applyFont="1" applyFill="1"/>
    <xf numFmtId="0" fontId="4" fillId="3" borderId="0" xfId="1" applyFill="1"/>
    <xf numFmtId="0" fontId="4" fillId="3" borderId="0" xfId="1" applyFont="1" applyFill="1" applyAlignment="1" applyProtection="1">
      <alignment vertical="top"/>
    </xf>
    <xf numFmtId="0" fontId="4" fillId="0" borderId="0" xfId="1" applyFill="1"/>
    <xf numFmtId="0" fontId="4" fillId="0" borderId="0" xfId="1" applyFill="1" applyBorder="1"/>
    <xf numFmtId="0" fontId="4" fillId="0" borderId="0" xfId="1" applyFont="1" applyFill="1"/>
    <xf numFmtId="165" fontId="0" fillId="0" borderId="0" xfId="0" applyNumberFormat="1" applyAlignment="1">
      <alignment vertical="top"/>
    </xf>
    <xf numFmtId="0" fontId="1" fillId="0" borderId="0" xfId="85"/>
    <xf numFmtId="0" fontId="1" fillId="0" borderId="0" xfId="85" applyAlignment="1">
      <alignment vertical="top"/>
    </xf>
    <xf numFmtId="14" fontId="1" fillId="0" borderId="0" xfId="85" applyNumberFormat="1" applyAlignment="1">
      <alignment vertical="top"/>
    </xf>
    <xf numFmtId="0" fontId="1" fillId="0" borderId="0" xfId="85" applyAlignment="1">
      <alignment horizontal="center" vertical="top"/>
    </xf>
    <xf numFmtId="43" fontId="1" fillId="0" borderId="0" xfId="85" applyNumberFormat="1" applyAlignment="1">
      <alignment vertical="top"/>
    </xf>
    <xf numFmtId="43" fontId="1" fillId="0" borderId="15" xfId="85" applyNumberFormat="1" applyBorder="1" applyAlignment="1">
      <alignment vertical="top"/>
    </xf>
    <xf numFmtId="0" fontId="4" fillId="2" borderId="0" xfId="1" applyFill="1"/>
    <xf numFmtId="0" fontId="4" fillId="2" borderId="1" xfId="1" applyFill="1" applyBorder="1"/>
    <xf numFmtId="0" fontId="4" fillId="2" borderId="0" xfId="1" applyFill="1" applyAlignment="1">
      <alignment horizontal="right"/>
    </xf>
    <xf numFmtId="0" fontId="4" fillId="2" borderId="2" xfId="1" applyFill="1" applyBorder="1"/>
    <xf numFmtId="0" fontId="4" fillId="2" borderId="0" xfId="1" applyFill="1" applyBorder="1"/>
    <xf numFmtId="0" fontId="4" fillId="3" borderId="1" xfId="1" applyFont="1" applyFill="1" applyBorder="1"/>
    <xf numFmtId="0" fontId="4" fillId="3" borderId="1" xfId="1" applyFont="1" applyFill="1" applyBorder="1" applyAlignment="1">
      <alignment vertical="top"/>
    </xf>
    <xf numFmtId="0" fontId="4" fillId="3" borderId="2" xfId="1" applyFont="1" applyFill="1" applyBorder="1" applyAlignment="1">
      <alignment vertical="top"/>
    </xf>
    <xf numFmtId="0" fontId="4" fillId="0" borderId="0" xfId="1" applyFill="1"/>
    <xf numFmtId="0" fontId="4" fillId="0" borderId="0" xfId="1" applyFill="1" applyBorder="1"/>
    <xf numFmtId="0" fontId="4" fillId="0" borderId="0" xfId="1" applyFont="1" applyFill="1"/>
    <xf numFmtId="0" fontId="4" fillId="3" borderId="0" xfId="1" applyFont="1" applyFill="1" applyAlignment="1">
      <alignment vertical="top"/>
    </xf>
    <xf numFmtId="0" fontId="4" fillId="2" borderId="1" xfId="1" applyFont="1" applyFill="1" applyBorder="1"/>
    <xf numFmtId="0" fontId="4" fillId="3" borderId="0" xfId="1" applyFill="1" applyAlignment="1">
      <alignment vertical="top"/>
    </xf>
    <xf numFmtId="38" fontId="4" fillId="2" borderId="4" xfId="1" applyNumberFormat="1" applyFill="1" applyBorder="1"/>
    <xf numFmtId="38" fontId="4" fillId="2" borderId="6" xfId="1" applyNumberFormat="1" applyFill="1" applyBorder="1"/>
    <xf numFmtId="38" fontId="4" fillId="0" borderId="6" xfId="1" applyNumberFormat="1" applyFill="1" applyBorder="1" applyAlignment="1">
      <alignment vertical="top"/>
    </xf>
    <xf numFmtId="38" fontId="4" fillId="0" borderId="4" xfId="1" applyNumberFormat="1" applyFill="1" applyBorder="1" applyAlignment="1">
      <alignment vertical="top"/>
    </xf>
    <xf numFmtId="0" fontId="4" fillId="2" borderId="0" xfId="1" applyFill="1"/>
    <xf numFmtId="0" fontId="4" fillId="2" borderId="1" xfId="1" applyFill="1" applyBorder="1"/>
    <xf numFmtId="0" fontId="4" fillId="2" borderId="2" xfId="1" applyFill="1" applyBorder="1"/>
    <xf numFmtId="38" fontId="4" fillId="2" borderId="9" xfId="1" applyNumberFormat="1" applyFill="1" applyBorder="1"/>
    <xf numFmtId="38" fontId="4" fillId="0" borderId="6" xfId="1" applyNumberFormat="1" applyFill="1" applyBorder="1"/>
    <xf numFmtId="0" fontId="4" fillId="3" borderId="1" xfId="1" applyFont="1" applyFill="1" applyBorder="1"/>
    <xf numFmtId="0" fontId="4" fillId="3" borderId="2" xfId="1" applyFont="1" applyFill="1" applyBorder="1"/>
    <xf numFmtId="38" fontId="4" fillId="2" borderId="6" xfId="1" applyNumberFormat="1" applyFill="1" applyBorder="1"/>
    <xf numFmtId="38" fontId="4" fillId="3" borderId="4" xfId="1" applyNumberFormat="1" applyFill="1" applyBorder="1"/>
    <xf numFmtId="38" fontId="4" fillId="3" borderId="6" xfId="1" applyNumberFormat="1" applyFill="1" applyBorder="1"/>
    <xf numFmtId="0" fontId="4" fillId="3" borderId="1" xfId="1" applyFont="1" applyFill="1" applyBorder="1" applyAlignment="1">
      <alignment vertical="top"/>
    </xf>
    <xf numFmtId="0" fontId="4" fillId="3" borderId="2" xfId="1" applyFont="1" applyFill="1" applyBorder="1" applyAlignment="1">
      <alignment vertical="top"/>
    </xf>
    <xf numFmtId="0" fontId="4" fillId="3" borderId="0" xfId="1" applyFill="1"/>
    <xf numFmtId="0" fontId="4" fillId="0" borderId="0" xfId="1" applyFont="1" applyFill="1"/>
    <xf numFmtId="0" fontId="4" fillId="3" borderId="1" xfId="1" applyFill="1" applyBorder="1"/>
    <xf numFmtId="0" fontId="4" fillId="3" borderId="0" xfId="1" applyFont="1" applyFill="1" applyAlignment="1" applyProtection="1">
      <alignment horizontal="left" vertical="top" wrapText="1"/>
    </xf>
    <xf numFmtId="0" fontId="5" fillId="3" borderId="3" xfId="0" applyFont="1" applyFill="1" applyBorder="1" applyAlignment="1">
      <alignment horizontal="center"/>
    </xf>
    <xf numFmtId="0" fontId="5" fillId="3" borderId="2" xfId="0" applyFont="1" applyFill="1" applyBorder="1" applyAlignment="1">
      <alignment horizontal="center"/>
    </xf>
    <xf numFmtId="0" fontId="5" fillId="3" borderId="4" xfId="0" applyFont="1" applyFill="1" applyBorder="1" applyAlignment="1">
      <alignment horizontal="center"/>
    </xf>
    <xf numFmtId="0" fontId="0" fillId="3" borderId="0" xfId="0" applyFill="1" applyAlignment="1">
      <alignment vertical="top" wrapText="1"/>
    </xf>
    <xf numFmtId="0" fontId="4" fillId="3" borderId="0" xfId="0" applyFont="1" applyFill="1" applyAlignment="1" applyProtection="1">
      <alignment horizontal="left" vertical="top"/>
    </xf>
    <xf numFmtId="0" fontId="4" fillId="3" borderId="0" xfId="1" applyFill="1" applyAlignment="1">
      <alignment horizontal="left" wrapText="1"/>
    </xf>
    <xf numFmtId="0" fontId="4" fillId="3" borderId="0" xfId="0" applyFont="1" applyFill="1" applyAlignment="1" applyProtection="1">
      <alignment horizontal="left" vertical="top" wrapText="1"/>
    </xf>
    <xf numFmtId="0" fontId="9" fillId="5" borderId="19" xfId="2" applyFont="1" applyFill="1" applyBorder="1" applyAlignment="1">
      <alignment horizontal="center"/>
    </xf>
    <xf numFmtId="0" fontId="4" fillId="3" borderId="0" xfId="1" applyFill="1" applyAlignment="1">
      <alignment horizontal="left" vertical="top" wrapText="1"/>
    </xf>
    <xf numFmtId="0" fontId="5" fillId="3" borderId="3" xfId="0" applyFont="1" applyFill="1" applyBorder="1" applyAlignment="1">
      <alignment horizontal="center" vertical="top"/>
    </xf>
    <xf numFmtId="0" fontId="5" fillId="3" borderId="2" xfId="0" applyFont="1" applyFill="1" applyBorder="1" applyAlignment="1">
      <alignment horizontal="center" vertical="top"/>
    </xf>
    <xf numFmtId="0" fontId="5" fillId="3" borderId="4" xfId="0" applyFont="1" applyFill="1" applyBorder="1" applyAlignment="1">
      <alignment horizontal="center" vertical="top"/>
    </xf>
    <xf numFmtId="0" fontId="0" fillId="3" borderId="0" xfId="0" applyFill="1" applyAlignment="1">
      <alignment horizontal="left" vertical="top" wrapText="1"/>
    </xf>
    <xf numFmtId="0" fontId="4" fillId="3" borderId="0" xfId="0" applyFont="1" applyFill="1" applyAlignment="1">
      <alignment horizontal="left" vertical="top" wrapText="1"/>
    </xf>
    <xf numFmtId="0" fontId="4" fillId="3" borderId="1" xfId="0" applyFont="1" applyFill="1" applyBorder="1" applyAlignment="1">
      <alignment horizontal="left" vertical="top" wrapText="1"/>
    </xf>
    <xf numFmtId="0" fontId="4" fillId="3" borderId="0" xfId="1" applyFont="1" applyFill="1" applyAlignment="1" applyProtection="1">
      <alignment horizontal="left" vertical="top" wrapText="1"/>
    </xf>
    <xf numFmtId="0" fontId="4" fillId="3" borderId="0" xfId="0" applyFont="1" applyFill="1" applyBorder="1" applyAlignment="1">
      <alignment vertical="top" wrapText="1"/>
    </xf>
    <xf numFmtId="0" fontId="5" fillId="2" borderId="3" xfId="0" applyFont="1" applyFill="1" applyBorder="1" applyAlignment="1">
      <alignment horizontal="center"/>
    </xf>
    <xf numFmtId="0" fontId="5" fillId="2" borderId="2" xfId="0" applyFont="1" applyFill="1" applyBorder="1" applyAlignment="1">
      <alignment horizontal="center"/>
    </xf>
    <xf numFmtId="0" fontId="5" fillId="2" borderId="4" xfId="0" applyFont="1" applyFill="1" applyBorder="1" applyAlignment="1">
      <alignment horizontal="center"/>
    </xf>
    <xf numFmtId="0" fontId="5" fillId="2" borderId="3" xfId="1" applyFont="1" applyFill="1" applyBorder="1" applyAlignment="1">
      <alignment horizontal="center"/>
    </xf>
    <xf numFmtId="0" fontId="5" fillId="2" borderId="2" xfId="1" applyFont="1" applyFill="1" applyBorder="1" applyAlignment="1">
      <alignment horizontal="center"/>
    </xf>
    <xf numFmtId="0" fontId="5" fillId="2" borderId="4" xfId="1" applyFont="1" applyFill="1" applyBorder="1" applyAlignment="1">
      <alignment horizontal="center"/>
    </xf>
    <xf numFmtId="0" fontId="4" fillId="3" borderId="0" xfId="0" applyFont="1" applyFill="1" applyAlignment="1" applyProtection="1">
      <alignment horizontal="left"/>
    </xf>
    <xf numFmtId="0" fontId="0" fillId="3" borderId="0" xfId="0" applyFill="1" applyBorder="1" applyAlignment="1">
      <alignment vertical="top" wrapText="1"/>
    </xf>
    <xf numFmtId="0" fontId="0" fillId="3" borderId="1" xfId="0" applyFill="1" applyBorder="1" applyAlignment="1">
      <alignment vertical="top" wrapText="1"/>
    </xf>
    <xf numFmtId="0" fontId="4" fillId="3" borderId="0" xfId="0" applyFont="1" applyFill="1" applyAlignment="1">
      <alignment vertical="top" wrapText="1"/>
    </xf>
    <xf numFmtId="0" fontId="4" fillId="0" borderId="0" xfId="0" applyFont="1" applyFill="1" applyAlignment="1">
      <alignment vertical="top" wrapText="1"/>
    </xf>
    <xf numFmtId="0" fontId="0" fillId="0" borderId="0" xfId="0" applyFill="1" applyAlignment="1">
      <alignment vertical="top" wrapText="1"/>
    </xf>
    <xf numFmtId="0" fontId="4" fillId="0" borderId="0" xfId="0" applyFont="1" applyFill="1" applyAlignment="1" applyProtection="1">
      <alignment horizontal="left" vertical="top"/>
    </xf>
    <xf numFmtId="0" fontId="4" fillId="0" borderId="0" xfId="0" applyFont="1" applyFill="1" applyAlignment="1" applyProtection="1">
      <alignment horizontal="left" vertical="top" wrapText="1"/>
    </xf>
    <xf numFmtId="0" fontId="5" fillId="0" borderId="3" xfId="0" applyFont="1" applyFill="1" applyBorder="1" applyAlignment="1">
      <alignment horizontal="center"/>
    </xf>
    <xf numFmtId="0" fontId="5" fillId="0" borderId="2" xfId="0" applyFont="1" applyFill="1" applyBorder="1" applyAlignment="1">
      <alignment horizontal="center"/>
    </xf>
    <xf numFmtId="0" fontId="5" fillId="0" borderId="4" xfId="0" applyFont="1" applyFill="1" applyBorder="1" applyAlignment="1">
      <alignment horizontal="center"/>
    </xf>
    <xf numFmtId="0" fontId="4" fillId="3" borderId="0" xfId="0" applyFont="1" applyFill="1" applyAlignment="1">
      <alignment wrapText="1"/>
    </xf>
    <xf numFmtId="0" fontId="0" fillId="3" borderId="0" xfId="0" applyFill="1" applyAlignment="1">
      <alignment wrapText="1"/>
    </xf>
    <xf numFmtId="0" fontId="0" fillId="3" borderId="0" xfId="3" applyFont="1" applyFill="1" applyAlignment="1" applyProtection="1">
      <alignment horizontal="left" vertical="top"/>
    </xf>
    <xf numFmtId="0" fontId="9" fillId="5" borderId="20" xfId="2" applyFont="1" applyFill="1" applyBorder="1" applyAlignment="1">
      <alignment horizontal="center"/>
    </xf>
    <xf numFmtId="0" fontId="9" fillId="5" borderId="18" xfId="2" applyFont="1" applyFill="1" applyBorder="1" applyAlignment="1">
      <alignment horizontal="center"/>
    </xf>
    <xf numFmtId="0" fontId="9" fillId="5" borderId="21" xfId="2" applyFont="1" applyFill="1" applyBorder="1" applyAlignment="1">
      <alignment horizontal="center"/>
    </xf>
    <xf numFmtId="0" fontId="4" fillId="3" borderId="0" xfId="1" applyFont="1" applyFill="1" applyAlignment="1" applyProtection="1">
      <alignment horizontal="left" vertical="top"/>
    </xf>
    <xf numFmtId="0" fontId="4" fillId="3" borderId="1" xfId="0" applyFont="1" applyFill="1" applyBorder="1" applyAlignment="1">
      <alignment vertical="top" wrapText="1"/>
    </xf>
    <xf numFmtId="0" fontId="0" fillId="3" borderId="1" xfId="0" applyFill="1" applyBorder="1" applyAlignment="1"/>
  </cellXfs>
  <cellStyles count="87">
    <cellStyle name="20% - Accent1" xfId="22" builtinId="30" customBuiltin="1"/>
    <cellStyle name="20% - Accent1 2" xfId="62" xr:uid="{00000000-0005-0000-0000-000000000000}"/>
    <cellStyle name="20% - Accent2" xfId="26" builtinId="34" customBuiltin="1"/>
    <cellStyle name="20% - Accent2 2" xfId="66" xr:uid="{00000000-0005-0000-0000-000001000000}"/>
    <cellStyle name="20% - Accent3" xfId="30" builtinId="38" customBuiltin="1"/>
    <cellStyle name="20% - Accent3 2" xfId="70" xr:uid="{00000000-0005-0000-0000-000002000000}"/>
    <cellStyle name="20% - Accent4" xfId="34" builtinId="42" customBuiltin="1"/>
    <cellStyle name="20% - Accent4 2" xfId="74" xr:uid="{00000000-0005-0000-0000-000003000000}"/>
    <cellStyle name="20% - Accent5" xfId="38" builtinId="46" customBuiltin="1"/>
    <cellStyle name="20% - Accent5 2" xfId="78" xr:uid="{00000000-0005-0000-0000-000004000000}"/>
    <cellStyle name="20% - Accent6" xfId="42" builtinId="50" customBuiltin="1"/>
    <cellStyle name="20% - Accent6 2" xfId="82" xr:uid="{00000000-0005-0000-0000-000005000000}"/>
    <cellStyle name="40% - Accent1" xfId="23" builtinId="31" customBuiltin="1"/>
    <cellStyle name="40% - Accent1 2" xfId="63" xr:uid="{00000000-0005-0000-0000-000006000000}"/>
    <cellStyle name="40% - Accent2" xfId="27" builtinId="35" customBuiltin="1"/>
    <cellStyle name="40% - Accent2 2" xfId="67" xr:uid="{00000000-0005-0000-0000-000007000000}"/>
    <cellStyle name="40% - Accent3" xfId="31" builtinId="39" customBuiltin="1"/>
    <cellStyle name="40% - Accent3 2" xfId="71" xr:uid="{00000000-0005-0000-0000-000008000000}"/>
    <cellStyle name="40% - Accent4" xfId="35" builtinId="43" customBuiltin="1"/>
    <cellStyle name="40% - Accent4 2" xfId="75" xr:uid="{00000000-0005-0000-0000-000009000000}"/>
    <cellStyle name="40% - Accent5" xfId="39" builtinId="47" customBuiltin="1"/>
    <cellStyle name="40% - Accent5 2" xfId="79" xr:uid="{00000000-0005-0000-0000-00000A000000}"/>
    <cellStyle name="40% - Accent6" xfId="43" builtinId="51" customBuiltin="1"/>
    <cellStyle name="40% - Accent6 2" xfId="83" xr:uid="{00000000-0005-0000-0000-00000B000000}"/>
    <cellStyle name="60% - Accent1" xfId="24" builtinId="32" customBuiltin="1"/>
    <cellStyle name="60% - Accent1 2" xfId="64" xr:uid="{00000000-0005-0000-0000-00000C000000}"/>
    <cellStyle name="60% - Accent2" xfId="28" builtinId="36" customBuiltin="1"/>
    <cellStyle name="60% - Accent2 2" xfId="68" xr:uid="{00000000-0005-0000-0000-00000D000000}"/>
    <cellStyle name="60% - Accent3" xfId="32" builtinId="40" customBuiltin="1"/>
    <cellStyle name="60% - Accent3 2" xfId="72" xr:uid="{00000000-0005-0000-0000-00000E000000}"/>
    <cellStyle name="60% - Accent4" xfId="36" builtinId="44" customBuiltin="1"/>
    <cellStyle name="60% - Accent4 2" xfId="76" xr:uid="{00000000-0005-0000-0000-00000F000000}"/>
    <cellStyle name="60% - Accent5" xfId="40" builtinId="48" customBuiltin="1"/>
    <cellStyle name="60% - Accent5 2" xfId="80" xr:uid="{00000000-0005-0000-0000-000010000000}"/>
    <cellStyle name="60% - Accent6" xfId="44" builtinId="52" customBuiltin="1"/>
    <cellStyle name="60% - Accent6 2" xfId="84" xr:uid="{00000000-0005-0000-0000-000011000000}"/>
    <cellStyle name="Accent1" xfId="21" builtinId="29" customBuiltin="1"/>
    <cellStyle name="Accent1 2" xfId="61" xr:uid="{00000000-0005-0000-0000-000012000000}"/>
    <cellStyle name="Accent2" xfId="25" builtinId="33" customBuiltin="1"/>
    <cellStyle name="Accent2 2" xfId="65" xr:uid="{00000000-0005-0000-0000-000013000000}"/>
    <cellStyle name="Accent3" xfId="29" builtinId="37" customBuiltin="1"/>
    <cellStyle name="Accent3 2" xfId="69" xr:uid="{00000000-0005-0000-0000-000014000000}"/>
    <cellStyle name="Accent4" xfId="33" builtinId="41" customBuiltin="1"/>
    <cellStyle name="Accent4 2" xfId="73" xr:uid="{00000000-0005-0000-0000-000015000000}"/>
    <cellStyle name="Accent5" xfId="37" builtinId="45" customBuiltin="1"/>
    <cellStyle name="Accent5 2" xfId="77" xr:uid="{00000000-0005-0000-0000-000016000000}"/>
    <cellStyle name="Accent6" xfId="41" builtinId="49" customBuiltin="1"/>
    <cellStyle name="Accent6 2" xfId="81" xr:uid="{00000000-0005-0000-0000-000017000000}"/>
    <cellStyle name="Bad" xfId="11" builtinId="27" customBuiltin="1"/>
    <cellStyle name="Bad 2" xfId="51" xr:uid="{00000000-0005-0000-0000-000018000000}"/>
    <cellStyle name="Calculation" xfId="15" builtinId="22" customBuiltin="1"/>
    <cellStyle name="Calculation 2" xfId="55" xr:uid="{00000000-0005-0000-0000-000019000000}"/>
    <cellStyle name="Check Cell" xfId="17" builtinId="23" customBuiltin="1"/>
    <cellStyle name="Check Cell 2" xfId="57" xr:uid="{00000000-0005-0000-0000-00001A000000}"/>
    <cellStyle name="Explanatory Text" xfId="19" builtinId="53" customBuiltin="1"/>
    <cellStyle name="Explanatory Text 2" xfId="59" xr:uid="{00000000-0005-0000-0000-00001B000000}"/>
    <cellStyle name="Good" xfId="10" builtinId="26" customBuiltin="1"/>
    <cellStyle name="Good 2" xfId="50" xr:uid="{00000000-0005-0000-0000-00001C000000}"/>
    <cellStyle name="Heading 1" xfId="6" builtinId="16" customBuiltin="1"/>
    <cellStyle name="Heading 1 2" xfId="46" xr:uid="{00000000-0005-0000-0000-00001D000000}"/>
    <cellStyle name="Heading 2" xfId="7" builtinId="17" customBuiltin="1"/>
    <cellStyle name="Heading 2 2" xfId="47" xr:uid="{00000000-0005-0000-0000-00001E000000}"/>
    <cellStyle name="Heading 3" xfId="8" builtinId="18" customBuiltin="1"/>
    <cellStyle name="Heading 3 2" xfId="48" xr:uid="{00000000-0005-0000-0000-00001F000000}"/>
    <cellStyle name="Heading 4" xfId="9" builtinId="19" customBuiltin="1"/>
    <cellStyle name="Heading 4 2" xfId="49" xr:uid="{00000000-0005-0000-0000-000020000000}"/>
    <cellStyle name="Input" xfId="13" builtinId="20" customBuiltin="1"/>
    <cellStyle name="Input 2" xfId="53" xr:uid="{00000000-0005-0000-0000-000021000000}"/>
    <cellStyle name="Linked Cell" xfId="16" builtinId="24" customBuiltin="1"/>
    <cellStyle name="Linked Cell 2" xfId="56" xr:uid="{00000000-0005-0000-0000-000022000000}"/>
    <cellStyle name="Neutral" xfId="12" builtinId="28" customBuiltin="1"/>
    <cellStyle name="Neutral 2" xfId="52" xr:uid="{00000000-0005-0000-0000-000023000000}"/>
    <cellStyle name="Normal" xfId="0" builtinId="0"/>
    <cellStyle name="Normal 2" xfId="1" xr:uid="{C50EDE5A-486E-4026-A05F-EFD18E9400A9}"/>
    <cellStyle name="Normal 2 2" xfId="3" xr:uid="{C3F2C381-916D-4EF3-B02B-6A2A360DA547}"/>
    <cellStyle name="Normal 3" xfId="2" xr:uid="{594A8C93-64C8-4178-89BF-CFE6D6D649D3}"/>
    <cellStyle name="Normal 3 2" xfId="4" xr:uid="{F53DF117-E659-49B4-8C97-EEA971F92481}"/>
    <cellStyle name="Normal 3 3" xfId="85" xr:uid="{00000000-0005-0000-0000-000026000000}"/>
    <cellStyle name="Note 2" xfId="86" xr:uid="{00000000-0005-0000-0000-000027000000}"/>
    <cellStyle name="Output" xfId="14" builtinId="21" customBuiltin="1"/>
    <cellStyle name="Output 2" xfId="54" xr:uid="{00000000-0005-0000-0000-000028000000}"/>
    <cellStyle name="Percent 2" xfId="45" xr:uid="{00000000-0005-0000-0000-000029000000}"/>
    <cellStyle name="Title" xfId="5" builtinId="15" customBuiltin="1"/>
    <cellStyle name="Total" xfId="20" builtinId="25" customBuiltin="1"/>
    <cellStyle name="Total 2" xfId="60" xr:uid="{00000000-0005-0000-0000-00002B000000}"/>
    <cellStyle name="Warning Text" xfId="18" builtinId="11" customBuiltin="1"/>
    <cellStyle name="Warning Text 2" xfId="58" xr:uid="{00000000-0005-0000-0000-00002C00000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D6B85-77BA-4C45-8476-BAFFDF7460F3}">
  <sheetPr>
    <pageSetUpPr fitToPage="1"/>
  </sheetPr>
  <dimension ref="A1:I46"/>
  <sheetViews>
    <sheetView tabSelected="1" zoomScaleNormal="100" workbookViewId="0">
      <selection activeCell="K36" sqref="K36"/>
    </sheetView>
  </sheetViews>
  <sheetFormatPr defaultRowHeight="12.75" x14ac:dyDescent="0.2"/>
  <cols>
    <col min="1" max="2" width="14.7109375" customWidth="1"/>
    <col min="3" max="8" width="14" customWidth="1"/>
    <col min="9" max="9" width="13.140625" customWidth="1"/>
  </cols>
  <sheetData>
    <row r="1" spans="1:9" x14ac:dyDescent="0.2">
      <c r="A1" s="53"/>
      <c r="B1" s="53"/>
      <c r="C1" s="53"/>
      <c r="D1" s="53"/>
      <c r="E1" s="53"/>
      <c r="F1" s="53"/>
      <c r="G1" s="53"/>
      <c r="H1" s="53"/>
      <c r="I1" s="53"/>
    </row>
    <row r="2" spans="1:9" x14ac:dyDescent="0.2">
      <c r="A2" s="53" t="s">
        <v>0</v>
      </c>
      <c r="B2" s="49" t="s">
        <v>1</v>
      </c>
      <c r="C2" s="49"/>
      <c r="D2" s="49"/>
      <c r="E2" s="55"/>
      <c r="F2" s="53"/>
      <c r="G2" s="144" t="s">
        <v>2</v>
      </c>
      <c r="H2" s="50" t="s">
        <v>300</v>
      </c>
      <c r="I2" s="49"/>
    </row>
    <row r="3" spans="1:9" x14ac:dyDescent="0.2">
      <c r="A3" s="53" t="s">
        <v>4</v>
      </c>
      <c r="B3" s="50" t="s">
        <v>301</v>
      </c>
      <c r="C3" s="49"/>
      <c r="D3" s="49"/>
      <c r="E3" s="55"/>
      <c r="F3" s="53"/>
      <c r="G3" s="144" t="s">
        <v>6</v>
      </c>
      <c r="H3" s="52" t="s">
        <v>302</v>
      </c>
      <c r="I3" s="51"/>
    </row>
    <row r="4" spans="1:9" x14ac:dyDescent="0.2">
      <c r="A4" s="53" t="s">
        <v>8</v>
      </c>
      <c r="B4" s="50" t="s">
        <v>303</v>
      </c>
      <c r="C4" s="49"/>
      <c r="D4" s="49"/>
      <c r="E4" s="55"/>
      <c r="F4" s="53"/>
      <c r="G4" s="144" t="s">
        <v>10</v>
      </c>
      <c r="H4" s="50" t="s">
        <v>11</v>
      </c>
      <c r="I4" s="49"/>
    </row>
    <row r="5" spans="1:9" x14ac:dyDescent="0.2">
      <c r="A5" s="53" t="s">
        <v>12</v>
      </c>
      <c r="B5" s="50" t="s">
        <v>304</v>
      </c>
      <c r="C5" s="51"/>
      <c r="D5" s="51"/>
      <c r="E5" s="55"/>
      <c r="F5" s="53"/>
      <c r="G5" s="144" t="s">
        <v>14</v>
      </c>
      <c r="H5" s="52" t="s">
        <v>305</v>
      </c>
      <c r="I5" s="51"/>
    </row>
    <row r="6" spans="1:9" x14ac:dyDescent="0.2">
      <c r="A6" s="53"/>
      <c r="B6" s="53"/>
      <c r="C6" s="53"/>
      <c r="D6" s="53"/>
      <c r="E6" s="53"/>
      <c r="F6" s="53"/>
      <c r="G6" s="53"/>
      <c r="H6" s="53"/>
      <c r="I6" s="53"/>
    </row>
    <row r="7" spans="1:9" x14ac:dyDescent="0.2">
      <c r="A7" s="53"/>
      <c r="B7" s="53"/>
      <c r="C7" s="53"/>
      <c r="D7" s="53"/>
      <c r="E7" s="53"/>
      <c r="F7" s="53"/>
      <c r="G7" s="53"/>
      <c r="H7" s="53"/>
      <c r="I7" s="53"/>
    </row>
    <row r="8" spans="1:9" x14ac:dyDescent="0.2">
      <c r="A8" s="53" t="s">
        <v>15</v>
      </c>
      <c r="B8" s="53"/>
      <c r="C8" s="55"/>
      <c r="D8" s="55"/>
      <c r="E8" s="55"/>
      <c r="F8" s="55"/>
      <c r="G8" s="55"/>
      <c r="H8" s="55"/>
      <c r="I8" s="55"/>
    </row>
    <row r="9" spans="1:9" x14ac:dyDescent="0.2">
      <c r="A9" s="57" t="s">
        <v>306</v>
      </c>
      <c r="B9" s="53"/>
      <c r="C9" s="55"/>
      <c r="D9" s="55"/>
      <c r="E9" s="55"/>
      <c r="F9" s="55"/>
      <c r="G9" s="55"/>
      <c r="H9" s="55"/>
      <c r="I9" s="55"/>
    </row>
    <row r="10" spans="1:9" x14ac:dyDescent="0.2">
      <c r="A10" s="57" t="s">
        <v>307</v>
      </c>
      <c r="B10" s="53"/>
      <c r="C10" s="55"/>
      <c r="D10" s="55"/>
      <c r="E10" s="55"/>
      <c r="F10" s="55"/>
      <c r="G10" s="55"/>
      <c r="H10" s="55"/>
      <c r="I10" s="55"/>
    </row>
    <row r="11" spans="1:9" x14ac:dyDescent="0.2">
      <c r="A11" s="53" t="s">
        <v>18</v>
      </c>
      <c r="B11" s="53"/>
      <c r="C11" s="55"/>
      <c r="D11" s="55"/>
      <c r="E11" s="55"/>
      <c r="F11" s="55"/>
      <c r="G11" s="55"/>
      <c r="H11" s="55"/>
      <c r="I11" s="55"/>
    </row>
    <row r="12" spans="1:9" x14ac:dyDescent="0.2">
      <c r="A12" s="57" t="s">
        <v>308</v>
      </c>
      <c r="B12" s="53"/>
      <c r="C12" s="55"/>
      <c r="D12" s="55"/>
      <c r="E12" s="55"/>
      <c r="F12" s="55"/>
      <c r="G12" s="55"/>
      <c r="H12" s="55"/>
      <c r="I12" s="55"/>
    </row>
    <row r="13" spans="1:9" x14ac:dyDescent="0.2">
      <c r="A13" s="53" t="s">
        <v>20</v>
      </c>
      <c r="B13" s="53"/>
      <c r="C13" s="55"/>
      <c r="D13" s="55"/>
      <c r="E13" s="55"/>
      <c r="F13" s="55"/>
      <c r="G13" s="55"/>
      <c r="H13" s="55"/>
      <c r="I13" s="55"/>
    </row>
    <row r="14" spans="1:9" x14ac:dyDescent="0.2">
      <c r="A14" s="57" t="s">
        <v>309</v>
      </c>
      <c r="B14" s="53"/>
      <c r="C14" s="55"/>
      <c r="D14" s="55"/>
      <c r="E14" s="55"/>
      <c r="F14" s="55"/>
      <c r="G14" s="55"/>
      <c r="H14" s="55"/>
      <c r="I14" s="55"/>
    </row>
    <row r="15" spans="1:9" x14ac:dyDescent="0.2">
      <c r="A15" s="57" t="s">
        <v>22</v>
      </c>
      <c r="B15" s="53"/>
      <c r="C15" s="55"/>
      <c r="D15" s="55"/>
      <c r="E15" s="55"/>
      <c r="F15" s="55"/>
      <c r="G15" s="55"/>
      <c r="H15" s="55"/>
      <c r="I15" s="55"/>
    </row>
    <row r="16" spans="1:9" x14ac:dyDescent="0.2">
      <c r="A16" s="53"/>
      <c r="B16" s="53"/>
      <c r="C16" s="55"/>
      <c r="D16" s="55"/>
      <c r="E16" s="55"/>
      <c r="F16" s="55"/>
      <c r="G16" s="55"/>
      <c r="H16" s="55"/>
      <c r="I16" s="55"/>
    </row>
    <row r="17" spans="1:9" x14ac:dyDescent="0.2">
      <c r="A17" s="57" t="s">
        <v>24</v>
      </c>
      <c r="B17" s="53"/>
      <c r="C17" s="55"/>
      <c r="D17" s="55"/>
      <c r="E17" s="55"/>
      <c r="F17" s="55"/>
      <c r="G17" s="55"/>
      <c r="H17" s="55"/>
      <c r="I17" s="55"/>
    </row>
    <row r="18" spans="1:9" x14ac:dyDescent="0.2">
      <c r="A18" s="55"/>
      <c r="B18" s="55"/>
      <c r="C18" s="55"/>
      <c r="D18" s="55"/>
      <c r="E18" s="55"/>
      <c r="F18" s="55"/>
      <c r="G18" s="55"/>
      <c r="H18" s="55"/>
      <c r="I18" s="55"/>
    </row>
    <row r="19" spans="1:9" x14ac:dyDescent="0.2">
      <c r="A19" s="448" t="s">
        <v>27</v>
      </c>
      <c r="B19" s="449"/>
      <c r="C19" s="449"/>
      <c r="D19" s="449"/>
      <c r="E19" s="449"/>
      <c r="F19" s="449"/>
      <c r="G19" s="449"/>
      <c r="H19" s="449"/>
      <c r="I19" s="450"/>
    </row>
    <row r="20" spans="1:9" x14ac:dyDescent="0.2">
      <c r="A20" s="58"/>
      <c r="B20" s="59"/>
      <c r="C20" s="145" t="s">
        <v>28</v>
      </c>
      <c r="D20" s="145" t="s">
        <v>29</v>
      </c>
      <c r="E20" s="145" t="s">
        <v>30</v>
      </c>
      <c r="F20" s="145" t="s">
        <v>31</v>
      </c>
      <c r="G20" s="145" t="s">
        <v>32</v>
      </c>
      <c r="H20" s="145" t="s">
        <v>33</v>
      </c>
      <c r="I20" s="145" t="s">
        <v>34</v>
      </c>
    </row>
    <row r="21" spans="1:9" x14ac:dyDescent="0.2">
      <c r="A21" s="58"/>
      <c r="B21" s="59"/>
      <c r="C21" s="146" t="s">
        <v>35</v>
      </c>
      <c r="D21" s="147" t="s">
        <v>35</v>
      </c>
      <c r="E21" s="146" t="s">
        <v>35</v>
      </c>
      <c r="F21" s="146" t="s">
        <v>35</v>
      </c>
      <c r="G21" s="146" t="s">
        <v>36</v>
      </c>
      <c r="H21" s="146" t="s">
        <v>36</v>
      </c>
      <c r="I21" s="146" t="s">
        <v>36</v>
      </c>
    </row>
    <row r="22" spans="1:9" x14ac:dyDescent="0.2">
      <c r="A22" s="58" t="s">
        <v>37</v>
      </c>
      <c r="B22" s="59"/>
      <c r="C22" s="62">
        <v>1952117</v>
      </c>
      <c r="D22" s="62">
        <v>1952117</v>
      </c>
      <c r="E22" s="62">
        <v>2111339</v>
      </c>
      <c r="F22" s="62">
        <v>464671</v>
      </c>
      <c r="G22" s="62">
        <f>569621-104950</f>
        <v>464671</v>
      </c>
      <c r="H22" s="62">
        <v>464671</v>
      </c>
      <c r="I22" s="62">
        <v>464671</v>
      </c>
    </row>
    <row r="23" spans="1:9" x14ac:dyDescent="0.2">
      <c r="A23" s="58" t="s">
        <v>38</v>
      </c>
      <c r="B23" s="59"/>
      <c r="C23" s="62">
        <v>46180</v>
      </c>
      <c r="D23" s="62">
        <f t="shared" ref="D23:I23" si="0">C34</f>
        <v>100367</v>
      </c>
      <c r="E23" s="62">
        <f t="shared" si="0"/>
        <v>154180</v>
      </c>
      <c r="F23" s="62">
        <f t="shared" si="0"/>
        <v>434123</v>
      </c>
      <c r="G23" s="62">
        <f t="shared" si="0"/>
        <v>387490</v>
      </c>
      <c r="H23" s="62">
        <f t="shared" si="0"/>
        <v>379113</v>
      </c>
      <c r="I23" s="62">
        <f t="shared" si="0"/>
        <v>370736</v>
      </c>
    </row>
    <row r="24" spans="1:9" x14ac:dyDescent="0.2">
      <c r="A24" s="58" t="s">
        <v>39</v>
      </c>
      <c r="B24" s="59"/>
      <c r="C24" s="62">
        <v>504</v>
      </c>
      <c r="D24" s="62">
        <v>3137</v>
      </c>
      <c r="E24" s="62">
        <v>3334</v>
      </c>
      <c r="F24" s="62">
        <v>1994</v>
      </c>
      <c r="G24" s="62">
        <v>1994</v>
      </c>
      <c r="H24" s="62">
        <v>1994</v>
      </c>
      <c r="I24" s="62">
        <v>1994</v>
      </c>
    </row>
    <row r="25" spans="1:9" x14ac:dyDescent="0.2">
      <c r="A25" s="58" t="s">
        <v>40</v>
      </c>
      <c r="B25" s="59"/>
      <c r="C25" s="62">
        <v>1509989</v>
      </c>
      <c r="D25" s="63">
        <v>1861830</v>
      </c>
      <c r="E25" s="62">
        <v>1891932</v>
      </c>
      <c r="F25" s="63">
        <v>498256</v>
      </c>
      <c r="G25" s="62">
        <v>460000</v>
      </c>
      <c r="H25" s="62">
        <v>460000</v>
      </c>
      <c r="I25" s="62">
        <v>460000</v>
      </c>
    </row>
    <row r="26" spans="1:9" x14ac:dyDescent="0.2">
      <c r="A26" s="58"/>
      <c r="B26" s="59"/>
      <c r="C26" s="63"/>
      <c r="D26" s="62"/>
      <c r="E26" s="62"/>
      <c r="F26" s="62"/>
      <c r="G26" s="62"/>
      <c r="H26" s="62"/>
      <c r="I26" s="62"/>
    </row>
    <row r="27" spans="1:9" x14ac:dyDescent="0.2">
      <c r="A27" s="58" t="s">
        <v>41</v>
      </c>
      <c r="B27" s="51"/>
      <c r="C27" s="148"/>
      <c r="D27" s="148"/>
      <c r="E27" s="148"/>
      <c r="F27" s="148"/>
      <c r="G27" s="148"/>
      <c r="H27" s="148"/>
      <c r="I27" s="63"/>
    </row>
    <row r="28" spans="1:9" x14ac:dyDescent="0.2">
      <c r="A28" s="149" t="s">
        <v>42</v>
      </c>
      <c r="B28" s="59"/>
      <c r="C28" s="63"/>
      <c r="D28" s="150"/>
      <c r="E28" s="148"/>
      <c r="F28" s="148"/>
      <c r="G28" s="148"/>
      <c r="H28" s="148"/>
      <c r="I28" s="63"/>
    </row>
    <row r="29" spans="1:9" x14ac:dyDescent="0.2">
      <c r="A29" s="151" t="s">
        <v>43</v>
      </c>
      <c r="B29" s="152"/>
      <c r="C29" s="62">
        <v>1563672</v>
      </c>
      <c r="D29" s="62">
        <v>1912506</v>
      </c>
      <c r="E29" s="62">
        <v>2168541</v>
      </c>
      <c r="F29" s="62">
        <v>449629</v>
      </c>
      <c r="G29" s="62">
        <v>449629</v>
      </c>
      <c r="H29" s="62">
        <v>449629</v>
      </c>
      <c r="I29" s="62">
        <v>449629</v>
      </c>
    </row>
    <row r="30" spans="1:9" x14ac:dyDescent="0.2">
      <c r="A30" s="151"/>
      <c r="B30" s="152"/>
      <c r="C30" s="63"/>
      <c r="D30" s="62"/>
      <c r="E30" s="62"/>
      <c r="F30" s="62"/>
      <c r="G30" s="62"/>
      <c r="H30" s="62"/>
      <c r="I30" s="62"/>
    </row>
    <row r="31" spans="1:9" x14ac:dyDescent="0.2">
      <c r="A31" s="151"/>
      <c r="B31" s="152"/>
      <c r="C31" s="63"/>
      <c r="D31" s="62"/>
      <c r="E31" s="62"/>
      <c r="F31" s="62"/>
      <c r="G31" s="62"/>
      <c r="H31" s="62"/>
      <c r="I31" s="62"/>
    </row>
    <row r="32" spans="1:9" x14ac:dyDescent="0.2">
      <c r="A32" s="58" t="s">
        <v>44</v>
      </c>
      <c r="B32" s="59"/>
      <c r="C32" s="63">
        <f t="shared" ref="C32:I32" si="1">SUM(C29:C31)</f>
        <v>1563672</v>
      </c>
      <c r="D32" s="63">
        <f t="shared" si="1"/>
        <v>1912506</v>
      </c>
      <c r="E32" s="63">
        <f t="shared" si="1"/>
        <v>2168541</v>
      </c>
      <c r="F32" s="63">
        <f t="shared" si="1"/>
        <v>449629</v>
      </c>
      <c r="G32" s="63">
        <f t="shared" si="1"/>
        <v>449629</v>
      </c>
      <c r="H32" s="63">
        <f t="shared" si="1"/>
        <v>449629</v>
      </c>
      <c r="I32" s="63">
        <f t="shared" si="1"/>
        <v>449629</v>
      </c>
    </row>
    <row r="33" spans="1:9" x14ac:dyDescent="0.2">
      <c r="A33" s="58"/>
      <c r="B33" s="59"/>
      <c r="C33" s="63"/>
      <c r="D33" s="62"/>
      <c r="E33" s="62"/>
      <c r="F33" s="62"/>
      <c r="G33" s="62"/>
      <c r="H33" s="62"/>
      <c r="I33" s="62"/>
    </row>
    <row r="34" spans="1:9" x14ac:dyDescent="0.2">
      <c r="A34" s="58" t="s">
        <v>45</v>
      </c>
      <c r="B34" s="59"/>
      <c r="C34" s="63">
        <f>+C23+C24-C25+C32</f>
        <v>100367</v>
      </c>
      <c r="D34" s="63">
        <f t="shared" ref="D34:I34" si="2">+D23+D24-D25+D32</f>
        <v>154180</v>
      </c>
      <c r="E34" s="63">
        <f>+E23+E24-E25+E32</f>
        <v>434123</v>
      </c>
      <c r="F34" s="63">
        <f t="shared" si="2"/>
        <v>387490</v>
      </c>
      <c r="G34" s="63">
        <f>+G23+G24-G25+G32</f>
        <v>379113</v>
      </c>
      <c r="H34" s="63">
        <f>+H23+H24-H25+H32</f>
        <v>370736</v>
      </c>
      <c r="I34" s="63">
        <f t="shared" si="2"/>
        <v>362359</v>
      </c>
    </row>
    <row r="35" spans="1:9" x14ac:dyDescent="0.2">
      <c r="A35" s="151"/>
      <c r="B35" s="152"/>
      <c r="C35" s="153"/>
      <c r="D35" s="67"/>
      <c r="E35" s="67"/>
      <c r="F35" s="62"/>
      <c r="G35" s="62"/>
      <c r="H35" s="62"/>
      <c r="I35" s="62"/>
    </row>
    <row r="36" spans="1:9" x14ac:dyDescent="0.2">
      <c r="A36" s="58" t="s">
        <v>46</v>
      </c>
      <c r="B36" s="59"/>
      <c r="C36" s="67">
        <v>125589</v>
      </c>
      <c r="D36" s="62">
        <v>169022</v>
      </c>
      <c r="E36" s="62">
        <v>180513</v>
      </c>
      <c r="F36" s="62">
        <v>103168</v>
      </c>
      <c r="G36" s="62">
        <v>100000</v>
      </c>
      <c r="H36" s="62">
        <v>100000</v>
      </c>
      <c r="I36" s="62">
        <v>100000</v>
      </c>
    </row>
    <row r="37" spans="1:9" x14ac:dyDescent="0.2">
      <c r="A37" s="151"/>
      <c r="B37" s="152"/>
      <c r="C37" s="153"/>
      <c r="D37" s="67"/>
      <c r="E37" s="67"/>
      <c r="F37" s="62"/>
      <c r="G37" s="62"/>
      <c r="H37" s="62"/>
      <c r="I37" s="62"/>
    </row>
    <row r="38" spans="1:9" x14ac:dyDescent="0.2">
      <c r="A38" s="58" t="s">
        <v>47</v>
      </c>
      <c r="B38" s="154"/>
      <c r="C38" s="155">
        <f>C34-C36</f>
        <v>-25222</v>
      </c>
      <c r="D38" s="155">
        <f t="shared" ref="D38:I38" si="3">D34-D36</f>
        <v>-14842</v>
      </c>
      <c r="E38" s="155">
        <f t="shared" si="3"/>
        <v>253610</v>
      </c>
      <c r="F38" s="156">
        <f t="shared" si="3"/>
        <v>284322</v>
      </c>
      <c r="G38" s="156">
        <f t="shared" si="3"/>
        <v>279113</v>
      </c>
      <c r="H38" s="156">
        <f t="shared" si="3"/>
        <v>270736</v>
      </c>
      <c r="I38" s="156">
        <f t="shared" si="3"/>
        <v>262359</v>
      </c>
    </row>
    <row r="39" spans="1:9" x14ac:dyDescent="0.2">
      <c r="A39" s="157"/>
      <c r="B39" s="157"/>
      <c r="C39" s="158"/>
      <c r="D39" s="158"/>
      <c r="E39" s="158"/>
      <c r="F39" s="158"/>
      <c r="G39" s="158"/>
      <c r="H39" s="158"/>
      <c r="I39" s="158"/>
    </row>
    <row r="40" spans="1:9" x14ac:dyDescent="0.2">
      <c r="A40" s="159" t="s">
        <v>48</v>
      </c>
      <c r="B40" s="49"/>
      <c r="C40" s="160"/>
      <c r="D40" s="160"/>
      <c r="E40" s="160"/>
      <c r="F40" s="160"/>
      <c r="G40" s="160"/>
      <c r="H40" s="160"/>
      <c r="I40" s="160"/>
    </row>
    <row r="41" spans="1:9" x14ac:dyDescent="0.2">
      <c r="A41" s="161" t="s">
        <v>49</v>
      </c>
      <c r="B41" s="152"/>
      <c r="C41" s="67"/>
      <c r="D41" s="67"/>
      <c r="E41" s="67"/>
      <c r="F41" s="67"/>
      <c r="G41" s="67"/>
      <c r="H41" s="67"/>
      <c r="I41" s="67"/>
    </row>
    <row r="42" spans="1:9" x14ac:dyDescent="0.2">
      <c r="A42" s="21"/>
      <c r="B42" s="22"/>
      <c r="C42" s="23"/>
      <c r="D42" s="23"/>
      <c r="E42" s="23"/>
      <c r="F42" s="23"/>
      <c r="G42" s="23"/>
      <c r="H42" s="23"/>
      <c r="I42" s="23"/>
    </row>
    <row r="43" spans="1:9" x14ac:dyDescent="0.2">
      <c r="A43" s="21" t="s">
        <v>50</v>
      </c>
      <c r="B43" s="22"/>
      <c r="C43" s="7"/>
      <c r="D43" s="7"/>
      <c r="E43" s="23"/>
      <c r="F43" s="23"/>
      <c r="G43" s="23"/>
      <c r="H43" s="23"/>
      <c r="I43" s="23"/>
    </row>
    <row r="44" spans="1:9" x14ac:dyDescent="0.2">
      <c r="A44" s="21"/>
      <c r="B44" s="22"/>
      <c r="C44" s="7"/>
      <c r="D44" s="7"/>
      <c r="E44" s="23"/>
      <c r="F44" s="23"/>
      <c r="G44" s="23"/>
      <c r="H44" s="23"/>
      <c r="I44" s="23"/>
    </row>
    <row r="45" spans="1:9" x14ac:dyDescent="0.2">
      <c r="A45" s="24" t="s">
        <v>51</v>
      </c>
      <c r="B45" s="25"/>
      <c r="C45" s="7"/>
      <c r="D45" s="7"/>
      <c r="E45" s="23"/>
      <c r="F45" s="23"/>
      <c r="G45" s="23"/>
      <c r="H45" s="23"/>
      <c r="I45" s="23"/>
    </row>
    <row r="46" spans="1:9" x14ac:dyDescent="0.2">
      <c r="A46" s="26" t="s">
        <v>52</v>
      </c>
      <c r="B46" s="27"/>
      <c r="C46" s="7"/>
      <c r="D46" s="7"/>
      <c r="E46" s="23"/>
      <c r="F46" s="23"/>
      <c r="G46" s="23"/>
      <c r="H46" s="23"/>
      <c r="I46" s="23"/>
    </row>
  </sheetData>
  <sheetProtection selectLockedCells="1"/>
  <mergeCells count="1">
    <mergeCell ref="A19:I19"/>
  </mergeCells>
  <printOptions horizontalCentered="1"/>
  <pageMargins left="0.75" right="0.75" top="0.6" bottom="0.55000000000000004" header="0.28000000000000003" footer="0.16"/>
  <pageSetup scale="91"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73708-2770-4A4A-B991-27C69BDB5123}">
  <dimension ref="A1:L28"/>
  <sheetViews>
    <sheetView workbookViewId="0">
      <selection activeCell="M32" sqref="M29:N32"/>
    </sheetView>
  </sheetViews>
  <sheetFormatPr defaultRowHeight="12.75" x14ac:dyDescent="0.2"/>
  <cols>
    <col min="7" max="7" width="12.85546875" bestFit="1" customWidth="1"/>
    <col min="12" max="12" width="10.140625" bestFit="1" customWidth="1"/>
  </cols>
  <sheetData>
    <row r="1" spans="1:12" ht="15" x14ac:dyDescent="0.2">
      <c r="A1" s="39" t="s">
        <v>53</v>
      </c>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x14ac:dyDescent="0.2">
      <c r="A4" s="41" t="s">
        <v>515</v>
      </c>
      <c r="B4" s="40" t="s">
        <v>67</v>
      </c>
      <c r="C4" s="40" t="s">
        <v>68</v>
      </c>
      <c r="D4" s="40">
        <v>2017</v>
      </c>
      <c r="E4" s="40">
        <v>308</v>
      </c>
      <c r="F4" s="41" t="s">
        <v>69</v>
      </c>
      <c r="G4" s="42">
        <v>-28.41</v>
      </c>
      <c r="H4" s="40" t="s">
        <v>70</v>
      </c>
      <c r="I4" s="40">
        <v>972</v>
      </c>
      <c r="J4" s="41" t="s">
        <v>114</v>
      </c>
      <c r="K4" s="40">
        <v>15</v>
      </c>
      <c r="L4" s="45">
        <v>43308</v>
      </c>
    </row>
    <row r="5" spans="1:12" x14ac:dyDescent="0.2">
      <c r="A5" s="41" t="s">
        <v>515</v>
      </c>
      <c r="B5" s="40" t="s">
        <v>67</v>
      </c>
      <c r="C5" s="40" t="s">
        <v>68</v>
      </c>
      <c r="D5" s="40">
        <v>2018</v>
      </c>
      <c r="E5" s="40">
        <v>308</v>
      </c>
      <c r="F5" s="41" t="s">
        <v>69</v>
      </c>
      <c r="G5" s="42">
        <v>-1232.75</v>
      </c>
      <c r="H5" s="40" t="s">
        <v>70</v>
      </c>
      <c r="I5" s="40">
        <v>972</v>
      </c>
      <c r="J5" s="41" t="s">
        <v>71</v>
      </c>
      <c r="K5" s="40">
        <v>19</v>
      </c>
      <c r="L5" s="45">
        <v>43646</v>
      </c>
    </row>
    <row r="6" spans="1:12" x14ac:dyDescent="0.2">
      <c r="A6" s="41" t="s">
        <v>515</v>
      </c>
      <c r="B6" s="40" t="s">
        <v>67</v>
      </c>
      <c r="C6" s="40" t="s">
        <v>68</v>
      </c>
      <c r="D6" s="40">
        <v>2018</v>
      </c>
      <c r="E6" s="40">
        <v>308</v>
      </c>
      <c r="F6" s="41" t="s">
        <v>69</v>
      </c>
      <c r="G6" s="42">
        <v>-357257.02</v>
      </c>
      <c r="H6" s="40" t="s">
        <v>70</v>
      </c>
      <c r="I6" s="40">
        <v>972</v>
      </c>
      <c r="J6" s="41" t="s">
        <v>114</v>
      </c>
      <c r="K6" s="40">
        <v>16</v>
      </c>
      <c r="L6" s="45">
        <v>43308</v>
      </c>
    </row>
    <row r="7" spans="1:12" x14ac:dyDescent="0.2">
      <c r="A7" s="41" t="s">
        <v>515</v>
      </c>
      <c r="B7" s="40" t="s">
        <v>67</v>
      </c>
      <c r="C7" s="40" t="s">
        <v>68</v>
      </c>
      <c r="D7" s="40">
        <v>2019</v>
      </c>
      <c r="E7" s="40">
        <v>308</v>
      </c>
      <c r="F7" s="41" t="s">
        <v>69</v>
      </c>
      <c r="G7" s="42">
        <v>80884</v>
      </c>
      <c r="H7" s="40" t="s">
        <v>70</v>
      </c>
      <c r="I7" s="40">
        <v>971</v>
      </c>
      <c r="J7" s="41" t="s">
        <v>74</v>
      </c>
      <c r="K7" s="40">
        <v>9</v>
      </c>
      <c r="L7" s="45">
        <v>43532</v>
      </c>
    </row>
    <row r="8" spans="1:12" x14ac:dyDescent="0.2">
      <c r="A8" s="41" t="s">
        <v>515</v>
      </c>
      <c r="B8" s="40" t="s">
        <v>67</v>
      </c>
      <c r="C8" s="40" t="s">
        <v>68</v>
      </c>
      <c r="D8" s="40">
        <v>2019</v>
      </c>
      <c r="E8" s="40">
        <v>308</v>
      </c>
      <c r="F8" s="41" t="s">
        <v>69</v>
      </c>
      <c r="G8" s="42">
        <v>14922</v>
      </c>
      <c r="H8" s="40" t="s">
        <v>70</v>
      </c>
      <c r="I8" s="40">
        <v>971</v>
      </c>
      <c r="J8" s="41" t="s">
        <v>77</v>
      </c>
      <c r="K8" s="40">
        <v>1</v>
      </c>
      <c r="L8" s="45">
        <v>43601</v>
      </c>
    </row>
    <row r="9" spans="1:12" x14ac:dyDescent="0.2">
      <c r="A9" s="41" t="s">
        <v>515</v>
      </c>
      <c r="B9" s="40" t="s">
        <v>67</v>
      </c>
      <c r="C9" s="40" t="s">
        <v>68</v>
      </c>
      <c r="D9" s="40">
        <v>2019</v>
      </c>
      <c r="E9" s="40">
        <v>308</v>
      </c>
      <c r="F9" s="41" t="s">
        <v>69</v>
      </c>
      <c r="G9" s="42">
        <v>17373</v>
      </c>
      <c r="H9" s="40" t="s">
        <v>70</v>
      </c>
      <c r="I9" s="40">
        <v>971</v>
      </c>
      <c r="J9" s="41" t="s">
        <v>489</v>
      </c>
      <c r="K9" s="40">
        <v>1</v>
      </c>
      <c r="L9" s="45">
        <v>43601</v>
      </c>
    </row>
    <row r="10" spans="1:12" x14ac:dyDescent="0.2">
      <c r="A10" s="41" t="s">
        <v>515</v>
      </c>
      <c r="B10" s="40" t="s">
        <v>67</v>
      </c>
      <c r="C10" s="40" t="s">
        <v>68</v>
      </c>
      <c r="D10" s="40">
        <v>2019</v>
      </c>
      <c r="E10" s="40">
        <v>308</v>
      </c>
      <c r="F10" s="41" t="s">
        <v>69</v>
      </c>
      <c r="G10" s="42">
        <v>64943</v>
      </c>
      <c r="H10" s="40" t="s">
        <v>70</v>
      </c>
      <c r="I10" s="40">
        <v>971</v>
      </c>
      <c r="J10" s="41" t="s">
        <v>415</v>
      </c>
      <c r="K10" s="40">
        <v>1</v>
      </c>
      <c r="L10" s="45">
        <v>43601</v>
      </c>
    </row>
    <row r="11" spans="1:12" x14ac:dyDescent="0.2">
      <c r="A11" s="41" t="s">
        <v>515</v>
      </c>
      <c r="B11" s="40" t="s">
        <v>67</v>
      </c>
      <c r="C11" s="40" t="s">
        <v>68</v>
      </c>
      <c r="D11" s="40">
        <v>2019</v>
      </c>
      <c r="E11" s="40">
        <v>308</v>
      </c>
      <c r="F11" s="41" t="s">
        <v>69</v>
      </c>
      <c r="G11" s="42">
        <v>40431</v>
      </c>
      <c r="H11" s="40" t="s">
        <v>70</v>
      </c>
      <c r="I11" s="40">
        <v>971</v>
      </c>
      <c r="J11" s="41" t="s">
        <v>188</v>
      </c>
      <c r="K11" s="40">
        <v>1</v>
      </c>
      <c r="L11" s="45">
        <v>43601</v>
      </c>
    </row>
    <row r="12" spans="1:12" x14ac:dyDescent="0.2">
      <c r="A12" s="41" t="s">
        <v>515</v>
      </c>
      <c r="B12" s="40" t="s">
        <v>67</v>
      </c>
      <c r="C12" s="40" t="s">
        <v>68</v>
      </c>
      <c r="D12" s="40">
        <v>2019</v>
      </c>
      <c r="E12" s="40">
        <v>308</v>
      </c>
      <c r="F12" s="41" t="s">
        <v>69</v>
      </c>
      <c r="G12" s="42">
        <v>14929</v>
      </c>
      <c r="H12" s="40" t="s">
        <v>70</v>
      </c>
      <c r="I12" s="40">
        <v>971</v>
      </c>
      <c r="J12" s="41" t="s">
        <v>141</v>
      </c>
      <c r="K12" s="40">
        <v>1</v>
      </c>
      <c r="L12" s="45">
        <v>43601</v>
      </c>
    </row>
    <row r="13" spans="1:12" x14ac:dyDescent="0.2">
      <c r="A13" s="41" t="s">
        <v>515</v>
      </c>
      <c r="B13" s="40" t="s">
        <v>67</v>
      </c>
      <c r="C13" s="40" t="s">
        <v>68</v>
      </c>
      <c r="D13" s="40">
        <v>2019</v>
      </c>
      <c r="E13" s="40">
        <v>308</v>
      </c>
      <c r="F13" s="41" t="s">
        <v>69</v>
      </c>
      <c r="G13" s="42">
        <v>20858</v>
      </c>
      <c r="H13" s="40" t="s">
        <v>70</v>
      </c>
      <c r="I13" s="40">
        <v>971</v>
      </c>
      <c r="J13" s="41" t="s">
        <v>516</v>
      </c>
      <c r="K13" s="40">
        <v>1</v>
      </c>
      <c r="L13" s="45">
        <v>43601</v>
      </c>
    </row>
    <row r="14" spans="1:12" x14ac:dyDescent="0.2">
      <c r="A14" s="41" t="s">
        <v>515</v>
      </c>
      <c r="B14" s="40" t="s">
        <v>67</v>
      </c>
      <c r="C14" s="40" t="s">
        <v>68</v>
      </c>
      <c r="D14" s="40">
        <v>2019</v>
      </c>
      <c r="E14" s="40">
        <v>308</v>
      </c>
      <c r="F14" s="41" t="s">
        <v>69</v>
      </c>
      <c r="G14" s="42">
        <v>11485</v>
      </c>
      <c r="H14" s="40" t="s">
        <v>70</v>
      </c>
      <c r="I14" s="40">
        <v>971</v>
      </c>
      <c r="J14" s="41" t="s">
        <v>286</v>
      </c>
      <c r="K14" s="40">
        <v>1</v>
      </c>
      <c r="L14" s="45">
        <v>43601</v>
      </c>
    </row>
    <row r="15" spans="1:12" x14ac:dyDescent="0.2">
      <c r="A15" s="41" t="s">
        <v>515</v>
      </c>
      <c r="B15" s="40" t="s">
        <v>67</v>
      </c>
      <c r="C15" s="40" t="s">
        <v>68</v>
      </c>
      <c r="D15" s="40">
        <v>2019</v>
      </c>
      <c r="E15" s="40">
        <v>308</v>
      </c>
      <c r="F15" s="41" t="s">
        <v>69</v>
      </c>
      <c r="G15" s="42">
        <v>25950</v>
      </c>
      <c r="H15" s="40" t="s">
        <v>70</v>
      </c>
      <c r="I15" s="40">
        <v>971</v>
      </c>
      <c r="J15" s="41" t="s">
        <v>147</v>
      </c>
      <c r="K15" s="40">
        <v>1</v>
      </c>
      <c r="L15" s="45">
        <v>43601</v>
      </c>
    </row>
    <row r="16" spans="1:12" x14ac:dyDescent="0.2">
      <c r="A16" s="41" t="s">
        <v>515</v>
      </c>
      <c r="B16" s="40" t="s">
        <v>67</v>
      </c>
      <c r="C16" s="40" t="s">
        <v>68</v>
      </c>
      <c r="D16" s="40">
        <v>2019</v>
      </c>
      <c r="E16" s="40">
        <v>308</v>
      </c>
      <c r="F16" s="41" t="s">
        <v>69</v>
      </c>
      <c r="G16" s="42">
        <v>59858.62</v>
      </c>
      <c r="H16" s="40" t="s">
        <v>70</v>
      </c>
      <c r="I16" s="40">
        <v>971</v>
      </c>
      <c r="J16" s="41" t="s">
        <v>143</v>
      </c>
      <c r="K16" s="40">
        <v>1</v>
      </c>
      <c r="L16" s="45">
        <v>43635</v>
      </c>
    </row>
    <row r="17" spans="1:12" x14ac:dyDescent="0.2">
      <c r="A17" s="41" t="s">
        <v>515</v>
      </c>
      <c r="B17" s="40" t="s">
        <v>67</v>
      </c>
      <c r="C17" s="40" t="s">
        <v>68</v>
      </c>
      <c r="D17" s="40">
        <v>2019</v>
      </c>
      <c r="E17" s="40">
        <v>308</v>
      </c>
      <c r="F17" s="41" t="s">
        <v>69</v>
      </c>
      <c r="G17" s="42">
        <v>1232.75</v>
      </c>
      <c r="H17" s="40" t="s">
        <v>70</v>
      </c>
      <c r="I17" s="40">
        <v>971</v>
      </c>
      <c r="J17" s="41" t="s">
        <v>71</v>
      </c>
      <c r="K17" s="40">
        <v>4</v>
      </c>
      <c r="L17" s="45">
        <v>43646</v>
      </c>
    </row>
    <row r="18" spans="1:12" x14ac:dyDescent="0.2">
      <c r="A18" s="41" t="s">
        <v>515</v>
      </c>
      <c r="B18" s="40" t="s">
        <v>67</v>
      </c>
      <c r="C18" s="40" t="s">
        <v>68</v>
      </c>
      <c r="D18" s="40">
        <v>2019</v>
      </c>
      <c r="E18" s="40">
        <v>308</v>
      </c>
      <c r="F18" s="41" t="s">
        <v>69</v>
      </c>
      <c r="G18" s="42">
        <v>357285.43</v>
      </c>
      <c r="H18" s="40" t="s">
        <v>70</v>
      </c>
      <c r="I18" s="40">
        <v>971</v>
      </c>
      <c r="J18" s="41" t="s">
        <v>114</v>
      </c>
      <c r="K18" s="40">
        <v>14</v>
      </c>
      <c r="L18" s="45">
        <v>43308</v>
      </c>
    </row>
    <row r="19" spans="1:12" x14ac:dyDescent="0.2">
      <c r="A19" s="41" t="s">
        <v>515</v>
      </c>
      <c r="B19" s="40" t="s">
        <v>67</v>
      </c>
      <c r="C19" s="40" t="s">
        <v>68</v>
      </c>
      <c r="D19" s="40">
        <v>2019</v>
      </c>
      <c r="E19" s="40">
        <v>308</v>
      </c>
      <c r="F19" s="41" t="s">
        <v>69</v>
      </c>
      <c r="G19" s="42">
        <v>873459</v>
      </c>
      <c r="H19" s="40" t="s">
        <v>70</v>
      </c>
      <c r="I19" s="40">
        <v>971</v>
      </c>
      <c r="J19" s="41" t="s">
        <v>85</v>
      </c>
      <c r="K19" s="40">
        <v>1</v>
      </c>
      <c r="L19" s="45">
        <v>43377</v>
      </c>
    </row>
    <row r="20" spans="1:12" x14ac:dyDescent="0.2">
      <c r="A20" s="41" t="s">
        <v>515</v>
      </c>
      <c r="B20" s="40" t="s">
        <v>67</v>
      </c>
      <c r="C20" s="40" t="s">
        <v>68</v>
      </c>
      <c r="D20" s="40">
        <v>2019</v>
      </c>
      <c r="E20" s="40">
        <v>308</v>
      </c>
      <c r="F20" s="41" t="s">
        <v>69</v>
      </c>
      <c r="G20" s="42">
        <v>115560</v>
      </c>
      <c r="H20" s="40" t="s">
        <v>70</v>
      </c>
      <c r="I20" s="40">
        <v>971</v>
      </c>
      <c r="J20" s="41" t="s">
        <v>491</v>
      </c>
      <c r="K20" s="40">
        <v>1</v>
      </c>
      <c r="L20" s="45">
        <v>43378</v>
      </c>
    </row>
    <row r="21" spans="1:12" x14ac:dyDescent="0.2">
      <c r="A21" s="41" t="s">
        <v>515</v>
      </c>
      <c r="B21" s="40" t="s">
        <v>67</v>
      </c>
      <c r="C21" s="40" t="s">
        <v>68</v>
      </c>
      <c r="D21" s="40">
        <v>2019</v>
      </c>
      <c r="E21" s="40">
        <v>308</v>
      </c>
      <c r="F21" s="41" t="s">
        <v>69</v>
      </c>
      <c r="G21" s="42">
        <v>210415</v>
      </c>
      <c r="H21" s="40" t="s">
        <v>70</v>
      </c>
      <c r="I21" s="40">
        <v>971</v>
      </c>
      <c r="J21" s="41" t="s">
        <v>449</v>
      </c>
      <c r="K21" s="40">
        <v>1</v>
      </c>
      <c r="L21" s="45">
        <v>43378</v>
      </c>
    </row>
    <row r="22" spans="1:12" x14ac:dyDescent="0.2">
      <c r="A22" s="41" t="s">
        <v>515</v>
      </c>
      <c r="B22" s="40" t="s">
        <v>67</v>
      </c>
      <c r="C22" s="40" t="s">
        <v>68</v>
      </c>
      <c r="D22" s="40">
        <v>2019</v>
      </c>
      <c r="E22" s="40">
        <v>308</v>
      </c>
      <c r="F22" s="41" t="s">
        <v>69</v>
      </c>
      <c r="G22" s="42">
        <v>121402</v>
      </c>
      <c r="H22" s="40" t="s">
        <v>70</v>
      </c>
      <c r="I22" s="40">
        <v>971</v>
      </c>
      <c r="J22" s="41" t="s">
        <v>189</v>
      </c>
      <c r="K22" s="40">
        <v>1</v>
      </c>
      <c r="L22" s="45">
        <v>43378</v>
      </c>
    </row>
    <row r="23" spans="1:12" x14ac:dyDescent="0.2">
      <c r="A23" s="41" t="s">
        <v>515</v>
      </c>
      <c r="B23" s="40" t="s">
        <v>67</v>
      </c>
      <c r="C23" s="40" t="s">
        <v>68</v>
      </c>
      <c r="D23" s="40">
        <v>2019</v>
      </c>
      <c r="E23" s="40">
        <v>308</v>
      </c>
      <c r="F23" s="41" t="s">
        <v>69</v>
      </c>
      <c r="G23" s="42">
        <v>107272</v>
      </c>
      <c r="H23" s="40" t="s">
        <v>70</v>
      </c>
      <c r="I23" s="40">
        <v>971</v>
      </c>
      <c r="J23" s="41" t="s">
        <v>144</v>
      </c>
      <c r="K23" s="40">
        <v>1</v>
      </c>
      <c r="L23" s="45">
        <v>43378</v>
      </c>
    </row>
    <row r="24" spans="1:12" x14ac:dyDescent="0.2">
      <c r="A24" s="41" t="s">
        <v>515</v>
      </c>
      <c r="B24" s="40" t="s">
        <v>67</v>
      </c>
      <c r="C24" s="40" t="s">
        <v>68</v>
      </c>
      <c r="D24" s="40">
        <v>2019</v>
      </c>
      <c r="E24" s="40">
        <v>308</v>
      </c>
      <c r="F24" s="41" t="s">
        <v>69</v>
      </c>
      <c r="G24" s="42">
        <v>89923</v>
      </c>
      <c r="H24" s="40" t="s">
        <v>70</v>
      </c>
      <c r="I24" s="40">
        <v>971</v>
      </c>
      <c r="J24" s="41" t="s">
        <v>517</v>
      </c>
      <c r="K24" s="40">
        <v>1</v>
      </c>
      <c r="L24" s="45">
        <v>43378</v>
      </c>
    </row>
    <row r="25" spans="1:12" x14ac:dyDescent="0.2">
      <c r="A25" s="41" t="s">
        <v>515</v>
      </c>
      <c r="B25" s="40" t="s">
        <v>67</v>
      </c>
      <c r="C25" s="40" t="s">
        <v>68</v>
      </c>
      <c r="D25" s="40">
        <v>2019</v>
      </c>
      <c r="E25" s="40">
        <v>308</v>
      </c>
      <c r="F25" s="41" t="s">
        <v>69</v>
      </c>
      <c r="G25" s="42">
        <v>31385</v>
      </c>
      <c r="H25" s="40" t="s">
        <v>70</v>
      </c>
      <c r="I25" s="40">
        <v>971</v>
      </c>
      <c r="J25" s="41" t="s">
        <v>287</v>
      </c>
      <c r="K25" s="40">
        <v>1</v>
      </c>
      <c r="L25" s="45">
        <v>43378</v>
      </c>
    </row>
    <row r="26" spans="1:12" x14ac:dyDescent="0.2">
      <c r="A26" s="41" t="s">
        <v>515</v>
      </c>
      <c r="B26" s="40" t="s">
        <v>67</v>
      </c>
      <c r="C26" s="40" t="s">
        <v>68</v>
      </c>
      <c r="D26" s="40">
        <v>2019</v>
      </c>
      <c r="E26" s="40">
        <v>308</v>
      </c>
      <c r="F26" s="41" t="s">
        <v>69</v>
      </c>
      <c r="G26" s="42">
        <v>102929</v>
      </c>
      <c r="H26" s="40" t="s">
        <v>70</v>
      </c>
      <c r="I26" s="40">
        <v>971</v>
      </c>
      <c r="J26" s="41" t="s">
        <v>148</v>
      </c>
      <c r="K26" s="40">
        <v>1</v>
      </c>
      <c r="L26" s="45">
        <v>43378</v>
      </c>
    </row>
    <row r="27" spans="1:12" x14ac:dyDescent="0.2">
      <c r="A27" s="41" t="s">
        <v>515</v>
      </c>
      <c r="B27" s="40" t="s">
        <v>67</v>
      </c>
      <c r="C27" s="40" t="s">
        <v>68</v>
      </c>
      <c r="D27" s="40">
        <v>2019</v>
      </c>
      <c r="E27" s="40">
        <v>308</v>
      </c>
      <c r="F27" s="41" t="s">
        <v>69</v>
      </c>
      <c r="G27" s="42">
        <v>104685</v>
      </c>
      <c r="H27" s="40" t="s">
        <v>70</v>
      </c>
      <c r="I27" s="40">
        <v>971</v>
      </c>
      <c r="J27" s="41" t="s">
        <v>88</v>
      </c>
      <c r="K27" s="40">
        <v>1</v>
      </c>
      <c r="L27" s="45">
        <v>43433</v>
      </c>
    </row>
    <row r="28" spans="1:12" ht="13.5" thickBot="1" x14ac:dyDescent="0.25">
      <c r="A28" s="41"/>
      <c r="B28" s="40"/>
      <c r="C28" s="40"/>
      <c r="D28" s="40"/>
      <c r="E28" s="40"/>
      <c r="F28" s="41"/>
      <c r="G28" s="46">
        <f>SUM(G4:G27)</f>
        <v>2108663.62</v>
      </c>
      <c r="H28" s="40"/>
      <c r="I28" s="40"/>
      <c r="J28" s="41"/>
      <c r="K28" s="40"/>
      <c r="L28" s="45"/>
    </row>
  </sheetData>
  <pageMargins left="0.75" right="0.75" top="1" bottom="1" header="0.5" footer="0.5"/>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6DC44-1C6C-4FAE-B7F9-83B099BC3D63}">
  <sheetPr>
    <pageSetUpPr fitToPage="1"/>
  </sheetPr>
  <dimension ref="A1:L45"/>
  <sheetViews>
    <sheetView zoomScaleNormal="100" workbookViewId="0">
      <selection activeCell="M32" sqref="M29:N32"/>
    </sheetView>
  </sheetViews>
  <sheetFormatPr defaultRowHeight="12.75" x14ac:dyDescent="0.2"/>
  <cols>
    <col min="1" max="2" width="14.7109375" style="41" customWidth="1"/>
    <col min="3" max="8" width="14" style="41" customWidth="1"/>
    <col min="9" max="9" width="13.140625" style="41" customWidth="1"/>
    <col min="10" max="11" width="9.140625" style="41"/>
    <col min="12" max="12" width="9.7109375" style="41" bestFit="1" customWidth="1"/>
    <col min="13" max="16384" width="9.140625" style="41"/>
  </cols>
  <sheetData>
    <row r="1" spans="1:9" x14ac:dyDescent="0.2">
      <c r="A1" s="72"/>
      <c r="B1" s="72"/>
      <c r="C1" s="72"/>
      <c r="D1" s="72"/>
      <c r="E1" s="72"/>
      <c r="F1" s="72"/>
      <c r="G1" s="72"/>
      <c r="H1" s="72"/>
      <c r="I1" s="72"/>
    </row>
    <row r="2" spans="1:9" x14ac:dyDescent="0.2">
      <c r="A2" s="122" t="s">
        <v>0</v>
      </c>
      <c r="B2" s="28" t="s">
        <v>1</v>
      </c>
      <c r="C2" s="28"/>
      <c r="D2" s="28"/>
      <c r="E2" s="123"/>
      <c r="F2" s="122"/>
      <c r="G2" s="163" t="s">
        <v>2</v>
      </c>
      <c r="H2" s="28" t="s">
        <v>126</v>
      </c>
      <c r="I2" s="28"/>
    </row>
    <row r="3" spans="1:9" x14ac:dyDescent="0.2">
      <c r="A3" s="122" t="s">
        <v>4</v>
      </c>
      <c r="B3" s="28" t="s">
        <v>127</v>
      </c>
      <c r="C3" s="28"/>
      <c r="D3" s="28"/>
      <c r="E3" s="123"/>
      <c r="F3" s="122"/>
      <c r="G3" s="163" t="s">
        <v>6</v>
      </c>
      <c r="H3" s="29" t="s">
        <v>128</v>
      </c>
      <c r="I3" s="29"/>
    </row>
    <row r="4" spans="1:9" x14ac:dyDescent="0.2">
      <c r="A4" s="122" t="s">
        <v>8</v>
      </c>
      <c r="B4" s="28" t="s">
        <v>129</v>
      </c>
      <c r="C4" s="28"/>
      <c r="D4" s="28"/>
      <c r="E4" s="123"/>
      <c r="F4" s="122"/>
      <c r="G4" s="163" t="s">
        <v>10</v>
      </c>
      <c r="H4" s="28" t="s">
        <v>11</v>
      </c>
      <c r="I4" s="28"/>
    </row>
    <row r="5" spans="1:9" x14ac:dyDescent="0.2">
      <c r="A5" s="122" t="s">
        <v>12</v>
      </c>
      <c r="B5" s="28" t="s">
        <v>130</v>
      </c>
      <c r="C5" s="29"/>
      <c r="D5" s="29"/>
      <c r="E5" s="123"/>
      <c r="F5" s="122"/>
      <c r="G5" s="163" t="s">
        <v>14</v>
      </c>
      <c r="H5" s="29" t="s">
        <v>131</v>
      </c>
      <c r="I5" s="29"/>
    </row>
    <row r="6" spans="1:9" x14ac:dyDescent="0.2">
      <c r="A6" s="122"/>
      <c r="B6" s="122"/>
      <c r="C6" s="122"/>
      <c r="D6" s="122"/>
      <c r="E6" s="122"/>
      <c r="F6" s="122"/>
      <c r="G6" s="122"/>
      <c r="H6" s="122"/>
      <c r="I6" s="122"/>
    </row>
    <row r="7" spans="1:9" x14ac:dyDescent="0.2">
      <c r="A7" s="122"/>
      <c r="B7" s="122"/>
      <c r="C7" s="122"/>
      <c r="D7" s="122"/>
      <c r="E7" s="122"/>
      <c r="F7" s="122"/>
      <c r="G7" s="122"/>
      <c r="H7" s="122"/>
      <c r="I7" s="122"/>
    </row>
    <row r="8" spans="1:9" x14ac:dyDescent="0.2">
      <c r="A8" s="122" t="s">
        <v>15</v>
      </c>
      <c r="B8" s="122"/>
      <c r="C8" s="123"/>
      <c r="D8" s="123"/>
      <c r="E8" s="123"/>
      <c r="F8" s="123"/>
      <c r="G8" s="123"/>
      <c r="H8" s="123"/>
      <c r="I8" s="123"/>
    </row>
    <row r="9" spans="1:9" ht="40.5" customHeight="1" x14ac:dyDescent="0.2">
      <c r="A9" s="460" t="s">
        <v>132</v>
      </c>
      <c r="B9" s="460"/>
      <c r="C9" s="460"/>
      <c r="D9" s="460"/>
      <c r="E9" s="460"/>
      <c r="F9" s="460"/>
      <c r="G9" s="460"/>
      <c r="H9" s="460"/>
      <c r="I9" s="460"/>
    </row>
    <row r="10" spans="1:9" x14ac:dyDescent="0.2">
      <c r="A10" s="122" t="s">
        <v>18</v>
      </c>
      <c r="B10" s="122"/>
      <c r="C10" s="123"/>
      <c r="D10" s="123"/>
      <c r="E10" s="123"/>
      <c r="F10" s="123"/>
      <c r="G10" s="123"/>
      <c r="H10" s="123"/>
      <c r="I10" s="123"/>
    </row>
    <row r="11" spans="1:9" ht="27" customHeight="1" x14ac:dyDescent="0.2">
      <c r="A11" s="461" t="s">
        <v>133</v>
      </c>
      <c r="B11" s="460"/>
      <c r="C11" s="460"/>
      <c r="D11" s="460"/>
      <c r="E11" s="460"/>
      <c r="F11" s="460"/>
      <c r="G11" s="460"/>
      <c r="H11" s="460"/>
      <c r="I11" s="460"/>
    </row>
    <row r="12" spans="1:9" x14ac:dyDescent="0.2">
      <c r="A12" s="122" t="s">
        <v>20</v>
      </c>
      <c r="B12" s="122"/>
      <c r="C12" s="123"/>
      <c r="D12" s="123"/>
      <c r="E12" s="123"/>
      <c r="F12" s="123"/>
      <c r="G12" s="123"/>
      <c r="H12" s="123"/>
      <c r="I12" s="123"/>
    </row>
    <row r="13" spans="1:9" ht="42" customHeight="1" x14ac:dyDescent="0.2">
      <c r="A13" s="461" t="s">
        <v>134</v>
      </c>
      <c r="B13" s="460"/>
      <c r="C13" s="460"/>
      <c r="D13" s="460"/>
      <c r="E13" s="460"/>
      <c r="F13" s="460"/>
      <c r="G13" s="460"/>
      <c r="H13" s="460"/>
      <c r="I13" s="460"/>
    </row>
    <row r="14" spans="1:9" x14ac:dyDescent="0.2">
      <c r="A14" s="124" t="s">
        <v>22</v>
      </c>
      <c r="B14" s="122"/>
      <c r="C14" s="123"/>
      <c r="D14" s="123"/>
      <c r="E14" s="123"/>
      <c r="F14" s="123"/>
      <c r="G14" s="123"/>
      <c r="H14" s="123"/>
      <c r="I14" s="123"/>
    </row>
    <row r="15" spans="1:9" ht="28.5" customHeight="1" x14ac:dyDescent="0.2">
      <c r="A15" s="461" t="s">
        <v>135</v>
      </c>
      <c r="B15" s="460"/>
      <c r="C15" s="460"/>
      <c r="D15" s="460"/>
      <c r="E15" s="460"/>
      <c r="F15" s="460"/>
      <c r="G15" s="460"/>
      <c r="H15" s="460"/>
      <c r="I15" s="460"/>
    </row>
    <row r="16" spans="1:9" x14ac:dyDescent="0.2">
      <c r="A16" s="124" t="s">
        <v>24</v>
      </c>
      <c r="B16" s="122"/>
      <c r="C16" s="123"/>
      <c r="D16" s="123"/>
      <c r="E16" s="123"/>
      <c r="F16" s="123"/>
      <c r="G16" s="123"/>
      <c r="H16" s="123"/>
      <c r="I16" s="123"/>
    </row>
    <row r="17" spans="1:12" ht="25.5" customHeight="1" x14ac:dyDescent="0.2">
      <c r="A17" s="462" t="s">
        <v>136</v>
      </c>
      <c r="B17" s="462"/>
      <c r="C17" s="462"/>
      <c r="D17" s="462"/>
      <c r="E17" s="462"/>
      <c r="F17" s="462"/>
      <c r="G17" s="462"/>
      <c r="H17" s="462"/>
      <c r="I17" s="462"/>
    </row>
    <row r="18" spans="1:12" x14ac:dyDescent="0.2">
      <c r="A18" s="457" t="s">
        <v>27</v>
      </c>
      <c r="B18" s="458"/>
      <c r="C18" s="458"/>
      <c r="D18" s="458"/>
      <c r="E18" s="458"/>
      <c r="F18" s="458"/>
      <c r="G18" s="458"/>
      <c r="H18" s="458"/>
      <c r="I18" s="459"/>
    </row>
    <row r="19" spans="1:12" x14ac:dyDescent="0.2">
      <c r="A19" s="165"/>
      <c r="B19" s="166"/>
      <c r="C19" s="167" t="s">
        <v>28</v>
      </c>
      <c r="D19" s="167" t="s">
        <v>29</v>
      </c>
      <c r="E19" s="167" t="s">
        <v>30</v>
      </c>
      <c r="F19" s="167" t="s">
        <v>31</v>
      </c>
      <c r="G19" s="167" t="s">
        <v>32</v>
      </c>
      <c r="H19" s="167" t="s">
        <v>33</v>
      </c>
      <c r="I19" s="167" t="s">
        <v>34</v>
      </c>
    </row>
    <row r="20" spans="1:12" x14ac:dyDescent="0.2">
      <c r="A20" s="165"/>
      <c r="B20" s="166"/>
      <c r="C20" s="168" t="s">
        <v>35</v>
      </c>
      <c r="D20" s="169" t="s">
        <v>35</v>
      </c>
      <c r="E20" s="168" t="s">
        <v>35</v>
      </c>
      <c r="F20" s="168" t="s">
        <v>35</v>
      </c>
      <c r="G20" s="168" t="s">
        <v>36</v>
      </c>
      <c r="H20" s="168" t="s">
        <v>36</v>
      </c>
      <c r="I20" s="168" t="s">
        <v>36</v>
      </c>
    </row>
    <row r="21" spans="1:12" x14ac:dyDescent="0.2">
      <c r="A21" s="165" t="s">
        <v>37</v>
      </c>
      <c r="B21" s="166"/>
      <c r="C21" s="30">
        <v>5763443</v>
      </c>
      <c r="D21" s="30">
        <v>6026606</v>
      </c>
      <c r="E21" s="30">
        <v>6498148</v>
      </c>
      <c r="F21" s="30">
        <v>6848148</v>
      </c>
      <c r="G21" s="30">
        <v>7555316</v>
      </c>
      <c r="H21" s="30">
        <v>8068196</v>
      </c>
      <c r="I21" s="30">
        <v>9004478</v>
      </c>
    </row>
    <row r="22" spans="1:12" x14ac:dyDescent="0.2">
      <c r="A22" s="165" t="s">
        <v>38</v>
      </c>
      <c r="B22" s="166"/>
      <c r="C22" s="30">
        <v>2066398</v>
      </c>
      <c r="D22" s="30">
        <f t="shared" ref="D22:I22" si="0">C33</f>
        <v>785871</v>
      </c>
      <c r="E22" s="30">
        <f t="shared" si="0"/>
        <v>1294287</v>
      </c>
      <c r="F22" s="30">
        <f t="shared" si="0"/>
        <v>4142318</v>
      </c>
      <c r="G22" s="30">
        <f t="shared" si="0"/>
        <v>5399438</v>
      </c>
      <c r="H22" s="30">
        <f t="shared" si="0"/>
        <v>5438433</v>
      </c>
      <c r="I22" s="30">
        <f t="shared" si="0"/>
        <v>5345536</v>
      </c>
    </row>
    <row r="23" spans="1:12" x14ac:dyDescent="0.2">
      <c r="A23" s="165" t="s">
        <v>39</v>
      </c>
      <c r="B23" s="166"/>
      <c r="C23" s="30">
        <v>4292920</v>
      </c>
      <c r="D23" s="30">
        <v>6110953</v>
      </c>
      <c r="E23" s="30">
        <v>8200547</v>
      </c>
      <c r="F23" s="30">
        <v>7992515</v>
      </c>
      <c r="G23" s="30">
        <v>7955848</v>
      </c>
      <c r="H23" s="30">
        <v>7955848</v>
      </c>
      <c r="I23" s="30">
        <v>7955848</v>
      </c>
      <c r="L23" s="80"/>
    </row>
    <row r="24" spans="1:12" x14ac:dyDescent="0.2">
      <c r="A24" s="165" t="s">
        <v>40</v>
      </c>
      <c r="B24" s="166"/>
      <c r="C24" s="30">
        <v>5454424</v>
      </c>
      <c r="D24" s="31">
        <v>5498913</v>
      </c>
      <c r="E24" s="30">
        <v>5062617</v>
      </c>
      <c r="F24" s="31">
        <v>6519624</v>
      </c>
      <c r="G24" s="30">
        <f>7555316+488345+499248-750000</f>
        <v>7792909</v>
      </c>
      <c r="H24" s="226">
        <f>8068196+356605+750000-750000-500000</f>
        <v>7924801</v>
      </c>
      <c r="I24" s="30">
        <f>9004478+1500000-350000-750000-750000</f>
        <v>8654478</v>
      </c>
    </row>
    <row r="25" spans="1:12" x14ac:dyDescent="0.2">
      <c r="A25" s="165"/>
      <c r="B25" s="166"/>
      <c r="C25" s="31"/>
      <c r="D25" s="30"/>
      <c r="E25" s="30"/>
      <c r="F25" s="30"/>
      <c r="G25" s="30"/>
      <c r="H25" s="30"/>
      <c r="I25" s="30"/>
    </row>
    <row r="26" spans="1:12" x14ac:dyDescent="0.2">
      <c r="A26" s="165" t="s">
        <v>41</v>
      </c>
      <c r="B26" s="29"/>
      <c r="C26" s="170"/>
      <c r="D26" s="170"/>
      <c r="E26" s="170"/>
      <c r="F26" s="170"/>
      <c r="G26" s="170"/>
      <c r="H26" s="170"/>
      <c r="I26" s="31"/>
    </row>
    <row r="27" spans="1:12" x14ac:dyDescent="0.2">
      <c r="A27" s="171" t="s">
        <v>42</v>
      </c>
      <c r="B27" s="166"/>
      <c r="C27" s="31"/>
      <c r="D27" s="172"/>
      <c r="E27" s="170"/>
      <c r="F27" s="170"/>
      <c r="G27" s="170"/>
      <c r="H27" s="170"/>
      <c r="I27" s="31"/>
    </row>
    <row r="28" spans="1:12" x14ac:dyDescent="0.2">
      <c r="A28" s="227" t="s">
        <v>43</v>
      </c>
      <c r="B28" s="228" t="s">
        <v>137</v>
      </c>
      <c r="C28" s="30">
        <v>-119023</v>
      </c>
      <c r="D28" s="30">
        <v>-1179</v>
      </c>
      <c r="E28" s="30">
        <v>-289899</v>
      </c>
      <c r="F28" s="30">
        <v>-215771</v>
      </c>
      <c r="G28" s="30">
        <v>-123944</v>
      </c>
      <c r="H28" s="30">
        <v>-123944</v>
      </c>
      <c r="I28" s="30">
        <v>-123944</v>
      </c>
    </row>
    <row r="29" spans="1:12" x14ac:dyDescent="0.2">
      <c r="A29" s="33"/>
      <c r="B29" s="228"/>
      <c r="C29" s="31"/>
      <c r="D29" s="30">
        <v>-102445</v>
      </c>
      <c r="E29" s="30"/>
      <c r="F29" s="30"/>
      <c r="G29" s="30"/>
      <c r="H29" s="30"/>
      <c r="I29" s="30"/>
    </row>
    <row r="30" spans="1:12" x14ac:dyDescent="0.2">
      <c r="A30" s="33"/>
      <c r="B30" s="173"/>
      <c r="C30" s="31"/>
      <c r="D30" s="30"/>
      <c r="E30" s="30"/>
      <c r="F30" s="30"/>
      <c r="G30" s="30"/>
      <c r="H30" s="30"/>
      <c r="I30" s="30"/>
    </row>
    <row r="31" spans="1:12" x14ac:dyDescent="0.2">
      <c r="A31" s="165" t="s">
        <v>44</v>
      </c>
      <c r="B31" s="166"/>
      <c r="C31" s="31">
        <f t="shared" ref="C31:I31" si="1">SUM(C28:C30)</f>
        <v>-119023</v>
      </c>
      <c r="D31" s="31">
        <f t="shared" si="1"/>
        <v>-103624</v>
      </c>
      <c r="E31" s="31">
        <f t="shared" si="1"/>
        <v>-289899</v>
      </c>
      <c r="F31" s="31">
        <f t="shared" si="1"/>
        <v>-215771</v>
      </c>
      <c r="G31" s="31">
        <f t="shared" si="1"/>
        <v>-123944</v>
      </c>
      <c r="H31" s="31">
        <f t="shared" si="1"/>
        <v>-123944</v>
      </c>
      <c r="I31" s="31">
        <f t="shared" si="1"/>
        <v>-123944</v>
      </c>
    </row>
    <row r="32" spans="1:12" x14ac:dyDescent="0.2">
      <c r="A32" s="165"/>
      <c r="B32" s="166"/>
      <c r="C32" s="31"/>
      <c r="D32" s="30"/>
      <c r="E32" s="30"/>
      <c r="F32" s="30"/>
      <c r="G32" s="30"/>
      <c r="H32" s="30"/>
      <c r="I32" s="30"/>
    </row>
    <row r="33" spans="1:9" x14ac:dyDescent="0.2">
      <c r="A33" s="165" t="s">
        <v>45</v>
      </c>
      <c r="B33" s="166"/>
      <c r="C33" s="31">
        <f>+C22+C23-C24+C31</f>
        <v>785871</v>
      </c>
      <c r="D33" s="31">
        <f t="shared" ref="D33:I33" si="2">+D22+D23-D24+D31</f>
        <v>1294287</v>
      </c>
      <c r="E33" s="31">
        <f>+E22+E23-E24+E31</f>
        <v>4142318</v>
      </c>
      <c r="F33" s="31">
        <f t="shared" si="2"/>
        <v>5399438</v>
      </c>
      <c r="G33" s="31">
        <f>+G22+G23-G24+G31</f>
        <v>5438433</v>
      </c>
      <c r="H33" s="31">
        <f>+H22+H23-H24+H31</f>
        <v>5345536</v>
      </c>
      <c r="I33" s="31">
        <f t="shared" si="2"/>
        <v>4522962</v>
      </c>
    </row>
    <row r="34" spans="1:9" x14ac:dyDescent="0.2">
      <c r="A34" s="33"/>
      <c r="B34" s="173"/>
      <c r="C34" s="174"/>
      <c r="D34" s="36"/>
      <c r="E34" s="36"/>
      <c r="F34" s="30"/>
      <c r="G34" s="30"/>
      <c r="H34" s="30"/>
      <c r="I34" s="30"/>
    </row>
    <row r="35" spans="1:9" x14ac:dyDescent="0.2">
      <c r="A35" s="165" t="s">
        <v>46</v>
      </c>
      <c r="B35" s="166"/>
      <c r="C35" s="36">
        <v>901077</v>
      </c>
      <c r="D35" s="30">
        <v>230222</v>
      </c>
      <c r="E35" s="30">
        <f>1155613+164653</f>
        <v>1320266</v>
      </c>
      <c r="F35" s="30">
        <f>1914770+183795</f>
        <v>2098565</v>
      </c>
      <c r="G35" s="30">
        <v>750000</v>
      </c>
      <c r="H35" s="30">
        <f>1000000+500000</f>
        <v>1500000</v>
      </c>
      <c r="I35" s="30">
        <f>350000+750000+750000</f>
        <v>1850000</v>
      </c>
    </row>
    <row r="36" spans="1:9" x14ac:dyDescent="0.2">
      <c r="A36" s="33"/>
      <c r="B36" s="173"/>
      <c r="C36" s="174"/>
      <c r="D36" s="36"/>
      <c r="E36" s="36"/>
      <c r="F36" s="30"/>
      <c r="G36" s="30"/>
      <c r="H36" s="30"/>
      <c r="I36" s="30"/>
    </row>
    <row r="37" spans="1:9" x14ac:dyDescent="0.2">
      <c r="A37" s="165" t="s">
        <v>47</v>
      </c>
      <c r="B37" s="175"/>
      <c r="C37" s="176">
        <f>C33-C35</f>
        <v>-115206</v>
      </c>
      <c r="D37" s="176">
        <f t="shared" ref="D37:I37" si="3">D33-D35</f>
        <v>1064065</v>
      </c>
      <c r="E37" s="176">
        <f t="shared" si="3"/>
        <v>2822052</v>
      </c>
      <c r="F37" s="177">
        <f t="shared" si="3"/>
        <v>3300873</v>
      </c>
      <c r="G37" s="177">
        <f t="shared" si="3"/>
        <v>4688433</v>
      </c>
      <c r="H37" s="177">
        <f t="shared" si="3"/>
        <v>3845536</v>
      </c>
      <c r="I37" s="177">
        <f t="shared" si="3"/>
        <v>2672962</v>
      </c>
    </row>
    <row r="38" spans="1:9" x14ac:dyDescent="0.2">
      <c r="A38" s="178"/>
      <c r="B38" s="178"/>
      <c r="C38" s="179"/>
      <c r="D38" s="179"/>
      <c r="E38" s="179"/>
      <c r="F38" s="179"/>
      <c r="G38" s="179"/>
      <c r="H38" s="179"/>
      <c r="I38" s="179"/>
    </row>
    <row r="39" spans="1:9" x14ac:dyDescent="0.2">
      <c r="A39" s="180" t="s">
        <v>48</v>
      </c>
      <c r="B39" s="28"/>
      <c r="C39" s="181"/>
      <c r="D39" s="181"/>
      <c r="E39" s="181"/>
      <c r="F39" s="181"/>
      <c r="G39" s="181"/>
      <c r="H39" s="181"/>
      <c r="I39" s="181"/>
    </row>
    <row r="40" spans="1:9" x14ac:dyDescent="0.2">
      <c r="A40" s="182" t="s">
        <v>49</v>
      </c>
      <c r="B40" s="173"/>
      <c r="C40" s="36"/>
      <c r="D40" s="36"/>
      <c r="E40" s="36"/>
      <c r="F40" s="36"/>
      <c r="G40" s="36"/>
      <c r="H40" s="36"/>
      <c r="I40" s="36"/>
    </row>
    <row r="41" spans="1:9" x14ac:dyDescent="0.2">
      <c r="A41" s="73"/>
      <c r="B41" s="74"/>
      <c r="C41" s="75"/>
      <c r="D41" s="75"/>
      <c r="E41" s="75"/>
      <c r="F41" s="75"/>
      <c r="G41" s="75"/>
      <c r="H41" s="75"/>
      <c r="I41" s="75"/>
    </row>
    <row r="42" spans="1:9" x14ac:dyDescent="0.2">
      <c r="A42" s="73" t="s">
        <v>50</v>
      </c>
      <c r="B42" s="74"/>
      <c r="C42" s="6"/>
      <c r="D42" s="6"/>
      <c r="E42" s="75"/>
      <c r="F42" s="75"/>
      <c r="G42" s="75"/>
      <c r="H42" s="75"/>
      <c r="I42" s="75"/>
    </row>
    <row r="43" spans="1:9" x14ac:dyDescent="0.2">
      <c r="A43" s="73"/>
      <c r="B43" s="74"/>
      <c r="C43" s="6"/>
      <c r="D43" s="6"/>
      <c r="E43" s="75"/>
      <c r="F43" s="75"/>
      <c r="G43" s="75"/>
      <c r="H43" s="75"/>
      <c r="I43" s="75"/>
    </row>
    <row r="44" spans="1:9" x14ac:dyDescent="0.2">
      <c r="A44" s="77" t="s">
        <v>51</v>
      </c>
      <c r="B44" s="76"/>
      <c r="C44" s="6"/>
      <c r="D44" s="6"/>
      <c r="E44" s="75"/>
      <c r="F44" s="75"/>
      <c r="G44" s="75"/>
      <c r="H44" s="75"/>
      <c r="I44" s="75"/>
    </row>
    <row r="45" spans="1:9" x14ac:dyDescent="0.2">
      <c r="A45" s="78" t="s">
        <v>52</v>
      </c>
      <c r="B45" s="79"/>
      <c r="C45" s="6"/>
      <c r="D45" s="6"/>
      <c r="E45" s="75"/>
      <c r="F45" s="75"/>
      <c r="G45" s="75"/>
      <c r="H45" s="75"/>
      <c r="I45" s="75"/>
    </row>
  </sheetData>
  <sheetProtection selectLockedCells="1"/>
  <mergeCells count="6">
    <mergeCell ref="A18:I18"/>
    <mergeCell ref="A9:I9"/>
    <mergeCell ref="A11:I11"/>
    <mergeCell ref="A13:I13"/>
    <mergeCell ref="A15:I15"/>
    <mergeCell ref="A17:I17"/>
  </mergeCells>
  <printOptions horizontalCentered="1"/>
  <pageMargins left="0.75" right="0.75" top="0.6" bottom="0.55000000000000004" header="0.28000000000000003" footer="0.16"/>
  <pageSetup scale="80"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42A67-CD7A-4F44-A2CA-00FACB23AB67}">
  <dimension ref="A1:L18"/>
  <sheetViews>
    <sheetView workbookViewId="0">
      <selection activeCell="M32" sqref="M29:N32"/>
    </sheetView>
  </sheetViews>
  <sheetFormatPr defaultRowHeight="12.75" x14ac:dyDescent="0.2"/>
  <cols>
    <col min="2" max="2" width="7.85546875" customWidth="1"/>
    <col min="3" max="3" width="6.85546875" customWidth="1"/>
    <col min="7" max="7" width="13.5703125" customWidth="1"/>
    <col min="11" max="11" width="5.7109375" customWidth="1"/>
    <col min="12" max="12" width="11.140625" customWidth="1"/>
  </cols>
  <sheetData>
    <row r="1" spans="1:12" ht="15" x14ac:dyDescent="0.2">
      <c r="A1" s="39" t="s">
        <v>53</v>
      </c>
      <c r="B1" s="40"/>
      <c r="C1" s="40"/>
      <c r="D1" s="40"/>
      <c r="E1" s="40"/>
      <c r="F1" s="41"/>
      <c r="G1" s="42"/>
      <c r="H1" s="40"/>
      <c r="I1" s="40"/>
      <c r="J1" s="41"/>
      <c r="K1" s="40"/>
      <c r="L1" s="41"/>
    </row>
    <row r="2" spans="1:12" x14ac:dyDescent="0.2">
      <c r="A2" s="41"/>
      <c r="B2" s="40"/>
      <c r="C2" s="40"/>
      <c r="D2" s="40"/>
      <c r="E2" s="40"/>
      <c r="F2" s="41"/>
      <c r="G2" s="42"/>
      <c r="H2" s="40"/>
      <c r="I2" s="40"/>
      <c r="J2" s="41"/>
      <c r="K2" s="40"/>
      <c r="L2" s="41"/>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x14ac:dyDescent="0.2">
      <c r="A4" s="41" t="s">
        <v>138</v>
      </c>
      <c r="B4" s="40" t="s">
        <v>67</v>
      </c>
      <c r="C4" s="40" t="s">
        <v>68</v>
      </c>
      <c r="D4" s="40">
        <v>2016</v>
      </c>
      <c r="E4" s="40">
        <v>309</v>
      </c>
      <c r="F4" s="41" t="s">
        <v>139</v>
      </c>
      <c r="G4" s="42">
        <v>-2500</v>
      </c>
      <c r="H4" s="40" t="s">
        <v>70</v>
      </c>
      <c r="I4" s="40">
        <v>972</v>
      </c>
      <c r="J4" s="41" t="s">
        <v>114</v>
      </c>
      <c r="K4" s="40">
        <v>18</v>
      </c>
      <c r="L4" s="45">
        <v>43308</v>
      </c>
    </row>
    <row r="5" spans="1:12" x14ac:dyDescent="0.2">
      <c r="A5" s="41" t="s">
        <v>138</v>
      </c>
      <c r="B5" s="40" t="s">
        <v>67</v>
      </c>
      <c r="C5" s="40" t="s">
        <v>68</v>
      </c>
      <c r="D5" s="40">
        <v>2017</v>
      </c>
      <c r="E5" s="40">
        <v>309</v>
      </c>
      <c r="F5" s="41" t="s">
        <v>139</v>
      </c>
      <c r="G5" s="42">
        <v>-183089.55</v>
      </c>
      <c r="H5" s="40" t="s">
        <v>70</v>
      </c>
      <c r="I5" s="40">
        <v>972</v>
      </c>
      <c r="J5" s="41" t="s">
        <v>114</v>
      </c>
      <c r="K5" s="40">
        <v>19</v>
      </c>
      <c r="L5" s="45">
        <v>43308</v>
      </c>
    </row>
    <row r="6" spans="1:12" x14ac:dyDescent="0.2">
      <c r="A6" s="41" t="s">
        <v>138</v>
      </c>
      <c r="B6" s="40" t="s">
        <v>67</v>
      </c>
      <c r="C6" s="40" t="s">
        <v>68</v>
      </c>
      <c r="D6" s="40">
        <v>2018</v>
      </c>
      <c r="E6" s="40">
        <v>309</v>
      </c>
      <c r="F6" s="41" t="s">
        <v>139</v>
      </c>
      <c r="G6" s="42">
        <v>-24085.69</v>
      </c>
      <c r="H6" s="40" t="s">
        <v>70</v>
      </c>
      <c r="I6" s="40">
        <v>972</v>
      </c>
      <c r="J6" s="41" t="s">
        <v>71</v>
      </c>
      <c r="K6" s="40">
        <v>20</v>
      </c>
      <c r="L6" s="45">
        <v>43646</v>
      </c>
    </row>
    <row r="7" spans="1:12" x14ac:dyDescent="0.2">
      <c r="A7" s="41" t="s">
        <v>138</v>
      </c>
      <c r="B7" s="40" t="s">
        <v>67</v>
      </c>
      <c r="C7" s="40" t="s">
        <v>68</v>
      </c>
      <c r="D7" s="40">
        <v>2018</v>
      </c>
      <c r="E7" s="40">
        <v>309</v>
      </c>
      <c r="F7" s="41" t="s">
        <v>139</v>
      </c>
      <c r="G7" s="42">
        <v>-2676179.77</v>
      </c>
      <c r="H7" s="40" t="s">
        <v>70</v>
      </c>
      <c r="I7" s="40">
        <v>972</v>
      </c>
      <c r="J7" s="41" t="s">
        <v>114</v>
      </c>
      <c r="K7" s="40">
        <v>20</v>
      </c>
      <c r="L7" s="45">
        <v>43308</v>
      </c>
    </row>
    <row r="8" spans="1:12" x14ac:dyDescent="0.2">
      <c r="A8" s="41" t="s">
        <v>138</v>
      </c>
      <c r="B8" s="40" t="s">
        <v>67</v>
      </c>
      <c r="C8" s="40" t="s">
        <v>68</v>
      </c>
      <c r="D8" s="40">
        <v>2018</v>
      </c>
      <c r="E8" s="40">
        <v>309</v>
      </c>
      <c r="F8" s="41" t="s">
        <v>139</v>
      </c>
      <c r="G8" s="42">
        <v>335751.38</v>
      </c>
      <c r="H8" s="40" t="s">
        <v>70</v>
      </c>
      <c r="I8" s="40">
        <v>971</v>
      </c>
      <c r="J8" s="41" t="s">
        <v>140</v>
      </c>
      <c r="K8" s="40">
        <v>2</v>
      </c>
      <c r="L8" s="45">
        <v>43431</v>
      </c>
    </row>
    <row r="9" spans="1:12" x14ac:dyDescent="0.2">
      <c r="A9" s="41" t="s">
        <v>138</v>
      </c>
      <c r="B9" s="40" t="s">
        <v>67</v>
      </c>
      <c r="C9" s="40" t="s">
        <v>68</v>
      </c>
      <c r="D9" s="40">
        <v>2019</v>
      </c>
      <c r="E9" s="40">
        <v>309</v>
      </c>
      <c r="F9" s="41" t="s">
        <v>139</v>
      </c>
      <c r="G9" s="42">
        <v>-14929</v>
      </c>
      <c r="H9" s="40" t="s">
        <v>70</v>
      </c>
      <c r="I9" s="40">
        <v>972</v>
      </c>
      <c r="J9" s="41" t="s">
        <v>141</v>
      </c>
      <c r="K9" s="40">
        <v>2</v>
      </c>
      <c r="L9" s="45">
        <v>43601</v>
      </c>
    </row>
    <row r="10" spans="1:12" x14ac:dyDescent="0.2">
      <c r="A10" s="41" t="s">
        <v>138</v>
      </c>
      <c r="B10" s="40" t="s">
        <v>67</v>
      </c>
      <c r="C10" s="40" t="s">
        <v>68</v>
      </c>
      <c r="D10" s="40">
        <v>2019</v>
      </c>
      <c r="E10" s="40">
        <v>309</v>
      </c>
      <c r="F10" s="41" t="s">
        <v>139</v>
      </c>
      <c r="G10" s="42">
        <v>-29690</v>
      </c>
      <c r="H10" s="40" t="s">
        <v>70</v>
      </c>
      <c r="I10" s="40">
        <v>972</v>
      </c>
      <c r="J10" s="41" t="s">
        <v>142</v>
      </c>
      <c r="K10" s="40">
        <v>2</v>
      </c>
      <c r="L10" s="45">
        <v>43616</v>
      </c>
    </row>
    <row r="11" spans="1:12" x14ac:dyDescent="0.2">
      <c r="A11" s="41" t="s">
        <v>138</v>
      </c>
      <c r="B11" s="40" t="s">
        <v>67</v>
      </c>
      <c r="C11" s="40" t="s">
        <v>68</v>
      </c>
      <c r="D11" s="40">
        <v>2019</v>
      </c>
      <c r="E11" s="40">
        <v>309</v>
      </c>
      <c r="F11" s="41" t="s">
        <v>139</v>
      </c>
      <c r="G11" s="42">
        <v>-1274</v>
      </c>
      <c r="H11" s="40" t="s">
        <v>70</v>
      </c>
      <c r="I11" s="40">
        <v>972</v>
      </c>
      <c r="J11" s="41" t="s">
        <v>142</v>
      </c>
      <c r="K11" s="40">
        <v>4</v>
      </c>
      <c r="L11" s="45">
        <v>43616</v>
      </c>
    </row>
    <row r="12" spans="1:12" x14ac:dyDescent="0.2">
      <c r="A12" s="41" t="s">
        <v>138</v>
      </c>
      <c r="B12" s="40" t="s">
        <v>67</v>
      </c>
      <c r="C12" s="40" t="s">
        <v>68</v>
      </c>
      <c r="D12" s="40">
        <v>2019</v>
      </c>
      <c r="E12" s="40">
        <v>309</v>
      </c>
      <c r="F12" s="41" t="s">
        <v>139</v>
      </c>
      <c r="G12" s="42">
        <v>-59858.62</v>
      </c>
      <c r="H12" s="40" t="s">
        <v>70</v>
      </c>
      <c r="I12" s="40">
        <v>972</v>
      </c>
      <c r="J12" s="41" t="s">
        <v>143</v>
      </c>
      <c r="K12" s="40">
        <v>2</v>
      </c>
      <c r="L12" s="45">
        <v>43635</v>
      </c>
    </row>
    <row r="13" spans="1:12" x14ac:dyDescent="0.2">
      <c r="A13" s="41" t="s">
        <v>138</v>
      </c>
      <c r="B13" s="40" t="s">
        <v>67</v>
      </c>
      <c r="C13" s="40" t="s">
        <v>68</v>
      </c>
      <c r="D13" s="40">
        <v>2019</v>
      </c>
      <c r="E13" s="40">
        <v>309</v>
      </c>
      <c r="F13" s="41" t="s">
        <v>139</v>
      </c>
      <c r="G13" s="42">
        <v>24085.69</v>
      </c>
      <c r="H13" s="40" t="s">
        <v>70</v>
      </c>
      <c r="I13" s="40">
        <v>971</v>
      </c>
      <c r="J13" s="41" t="s">
        <v>71</v>
      </c>
      <c r="K13" s="40">
        <v>5</v>
      </c>
      <c r="L13" s="45">
        <v>43646</v>
      </c>
    </row>
    <row r="14" spans="1:12" x14ac:dyDescent="0.2">
      <c r="A14" s="41" t="s">
        <v>138</v>
      </c>
      <c r="B14" s="40" t="s">
        <v>67</v>
      </c>
      <c r="C14" s="40" t="s">
        <v>68</v>
      </c>
      <c r="D14" s="40">
        <v>2019</v>
      </c>
      <c r="E14" s="40">
        <v>309</v>
      </c>
      <c r="F14" s="41" t="s">
        <v>139</v>
      </c>
      <c r="G14" s="42">
        <v>2861769.32</v>
      </c>
      <c r="H14" s="40" t="s">
        <v>70</v>
      </c>
      <c r="I14" s="40">
        <v>971</v>
      </c>
      <c r="J14" s="41" t="s">
        <v>114</v>
      </c>
      <c r="K14" s="40">
        <v>17</v>
      </c>
      <c r="L14" s="45">
        <v>43308</v>
      </c>
    </row>
    <row r="15" spans="1:12" x14ac:dyDescent="0.2">
      <c r="A15" s="41" t="s">
        <v>138</v>
      </c>
      <c r="B15" s="40" t="s">
        <v>67</v>
      </c>
      <c r="C15" s="40" t="s">
        <v>68</v>
      </c>
      <c r="D15" s="40">
        <v>2019</v>
      </c>
      <c r="E15" s="40">
        <v>309</v>
      </c>
      <c r="F15" s="41" t="s">
        <v>139</v>
      </c>
      <c r="G15" s="42">
        <v>-107272</v>
      </c>
      <c r="H15" s="40" t="s">
        <v>70</v>
      </c>
      <c r="I15" s="40">
        <v>972</v>
      </c>
      <c r="J15" s="41" t="s">
        <v>144</v>
      </c>
      <c r="K15" s="40">
        <v>2</v>
      </c>
      <c r="L15" s="45">
        <v>43378</v>
      </c>
    </row>
    <row r="16" spans="1:12" x14ac:dyDescent="0.2">
      <c r="A16" s="41" t="s">
        <v>138</v>
      </c>
      <c r="B16" s="40" t="s">
        <v>67</v>
      </c>
      <c r="C16" s="40" t="s">
        <v>68</v>
      </c>
      <c r="D16" s="40">
        <v>2019</v>
      </c>
      <c r="E16" s="40">
        <v>309</v>
      </c>
      <c r="F16" s="41" t="s">
        <v>139</v>
      </c>
      <c r="G16" s="42">
        <v>-335751.38</v>
      </c>
      <c r="H16" s="40" t="s">
        <v>70</v>
      </c>
      <c r="I16" s="40">
        <v>972</v>
      </c>
      <c r="J16" s="41" t="s">
        <v>140</v>
      </c>
      <c r="K16" s="40">
        <v>1</v>
      </c>
      <c r="L16" s="45">
        <v>43431</v>
      </c>
    </row>
    <row r="17" spans="1:12" x14ac:dyDescent="0.2">
      <c r="A17" s="41" t="s">
        <v>138</v>
      </c>
      <c r="B17" s="40" t="s">
        <v>67</v>
      </c>
      <c r="C17" s="40" t="s">
        <v>68</v>
      </c>
      <c r="D17" s="40">
        <v>2019</v>
      </c>
      <c r="E17" s="40">
        <v>309</v>
      </c>
      <c r="F17" s="41" t="s">
        <v>139</v>
      </c>
      <c r="G17" s="42">
        <v>-2747</v>
      </c>
      <c r="H17" s="40" t="s">
        <v>70</v>
      </c>
      <c r="I17" s="40">
        <v>972</v>
      </c>
      <c r="J17" s="41" t="s">
        <v>88</v>
      </c>
      <c r="K17" s="40">
        <v>4</v>
      </c>
      <c r="L17" s="45">
        <v>43433</v>
      </c>
    </row>
    <row r="18" spans="1:12" ht="13.5" thickBot="1" x14ac:dyDescent="0.25">
      <c r="A18" s="41"/>
      <c r="B18" s="40"/>
      <c r="C18" s="40"/>
      <c r="D18" s="40"/>
      <c r="E18" s="40"/>
      <c r="F18" s="41"/>
      <c r="G18" s="46">
        <f>SUM(G4:G17)</f>
        <v>-215770.62000000023</v>
      </c>
      <c r="H18" s="40"/>
      <c r="I18" s="40"/>
      <c r="J18" s="41"/>
      <c r="K18" s="40"/>
      <c r="L18" s="45"/>
    </row>
  </sheetData>
  <pageMargins left="0.75" right="0.75" top="1" bottom="1" header="0.5" footer="0.5"/>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06DC8-8920-4342-A4A6-6C1F68161C3A}">
  <sheetPr>
    <pageSetUpPr fitToPage="1"/>
  </sheetPr>
  <dimension ref="A1:I45"/>
  <sheetViews>
    <sheetView zoomScaleNormal="100" workbookViewId="0">
      <selection activeCell="H5" sqref="H5"/>
    </sheetView>
  </sheetViews>
  <sheetFormatPr defaultRowHeight="12.75" x14ac:dyDescent="0.2"/>
  <cols>
    <col min="1" max="2" width="14.7109375" customWidth="1"/>
    <col min="3" max="8" width="14" customWidth="1"/>
    <col min="9" max="9" width="13.140625" customWidth="1"/>
  </cols>
  <sheetData>
    <row r="1" spans="1:9" x14ac:dyDescent="0.2">
      <c r="A1" s="1"/>
      <c r="B1" s="1"/>
      <c r="C1" s="1"/>
      <c r="D1" s="1"/>
      <c r="E1" s="1"/>
      <c r="F1" s="1"/>
      <c r="G1" s="1"/>
      <c r="H1" s="1"/>
      <c r="I1" s="1"/>
    </row>
    <row r="2" spans="1:9" x14ac:dyDescent="0.2">
      <c r="A2" s="53" t="s">
        <v>0</v>
      </c>
      <c r="B2" s="49" t="s">
        <v>1</v>
      </c>
      <c r="C2" s="49"/>
      <c r="D2" s="49"/>
      <c r="E2" s="55"/>
      <c r="F2" s="53"/>
      <c r="G2" s="144" t="s">
        <v>2</v>
      </c>
      <c r="H2" s="120" t="s">
        <v>483</v>
      </c>
      <c r="I2" s="49"/>
    </row>
    <row r="3" spans="1:9" x14ac:dyDescent="0.2">
      <c r="A3" s="53" t="s">
        <v>4</v>
      </c>
      <c r="B3" s="81" t="s">
        <v>472</v>
      </c>
      <c r="C3" s="49"/>
      <c r="D3" s="49"/>
      <c r="E3" s="55"/>
      <c r="F3" s="53"/>
      <c r="G3" s="144" t="s">
        <v>6</v>
      </c>
      <c r="H3" s="121" t="s">
        <v>484</v>
      </c>
      <c r="I3" s="51"/>
    </row>
    <row r="4" spans="1:9" x14ac:dyDescent="0.2">
      <c r="A4" s="53" t="s">
        <v>8</v>
      </c>
      <c r="B4" s="28" t="s">
        <v>485</v>
      </c>
      <c r="C4" s="49"/>
      <c r="D4" s="49"/>
      <c r="E4" s="55"/>
      <c r="F4" s="53"/>
      <c r="G4" s="144" t="s">
        <v>10</v>
      </c>
      <c r="H4" s="134" t="s">
        <v>11</v>
      </c>
      <c r="I4" s="49"/>
    </row>
    <row r="5" spans="1:9" x14ac:dyDescent="0.2">
      <c r="A5" s="53" t="s">
        <v>12</v>
      </c>
      <c r="B5" s="28" t="s">
        <v>486</v>
      </c>
      <c r="C5" s="51"/>
      <c r="D5" s="51"/>
      <c r="E5" s="55"/>
      <c r="F5" s="53"/>
      <c r="G5" s="144" t="s">
        <v>14</v>
      </c>
      <c r="H5" s="135" t="s">
        <v>586</v>
      </c>
      <c r="I5" s="51"/>
    </row>
    <row r="6" spans="1:9" x14ac:dyDescent="0.2">
      <c r="A6" s="53"/>
      <c r="B6" s="53"/>
      <c r="C6" s="53"/>
      <c r="D6" s="53"/>
      <c r="E6" s="53"/>
      <c r="F6" s="53"/>
      <c r="G6" s="53"/>
      <c r="H6" s="53"/>
      <c r="I6" s="53"/>
    </row>
    <row r="7" spans="1:9" x14ac:dyDescent="0.2">
      <c r="A7" s="53"/>
      <c r="B7" s="53"/>
      <c r="C7" s="53"/>
      <c r="D7" s="53"/>
      <c r="E7" s="53"/>
      <c r="F7" s="53"/>
      <c r="G7" s="53"/>
      <c r="H7" s="53"/>
      <c r="I7" s="53"/>
    </row>
    <row r="8" spans="1:9" x14ac:dyDescent="0.2">
      <c r="A8" s="53" t="s">
        <v>15</v>
      </c>
      <c r="B8" s="53"/>
      <c r="C8" s="55"/>
      <c r="D8" s="55"/>
      <c r="E8" s="55"/>
      <c r="F8" s="55"/>
      <c r="G8" s="55"/>
      <c r="H8" s="55"/>
      <c r="I8" s="55"/>
    </row>
    <row r="9" spans="1:9" x14ac:dyDescent="0.2">
      <c r="A9" s="451" t="s">
        <v>478</v>
      </c>
      <c r="B9" s="451"/>
      <c r="C9" s="451"/>
      <c r="D9" s="451"/>
      <c r="E9" s="451"/>
      <c r="F9" s="451"/>
      <c r="G9" s="451"/>
      <c r="H9" s="451"/>
      <c r="I9" s="451"/>
    </row>
    <row r="10" spans="1:9" x14ac:dyDescent="0.2">
      <c r="A10" s="53" t="s">
        <v>18</v>
      </c>
      <c r="B10" s="53"/>
      <c r="C10" s="55"/>
      <c r="D10" s="55"/>
      <c r="E10" s="55"/>
      <c r="F10" s="55"/>
      <c r="G10" s="55"/>
      <c r="H10" s="55"/>
      <c r="I10" s="55"/>
    </row>
    <row r="11" spans="1:9" x14ac:dyDescent="0.2">
      <c r="A11" s="452" t="s">
        <v>487</v>
      </c>
      <c r="B11" s="452"/>
      <c r="C11" s="452"/>
      <c r="D11" s="452"/>
      <c r="E11" s="452"/>
      <c r="F11" s="452"/>
      <c r="G11" s="452"/>
      <c r="H11" s="452"/>
      <c r="I11" s="452"/>
    </row>
    <row r="12" spans="1:9" x14ac:dyDescent="0.2">
      <c r="A12" s="53" t="s">
        <v>20</v>
      </c>
      <c r="B12" s="53"/>
      <c r="C12" s="55"/>
      <c r="D12" s="55"/>
      <c r="E12" s="55"/>
      <c r="F12" s="55"/>
      <c r="G12" s="55"/>
      <c r="H12" s="55"/>
      <c r="I12" s="55"/>
    </row>
    <row r="13" spans="1:9" x14ac:dyDescent="0.2">
      <c r="A13" s="460" t="s">
        <v>480</v>
      </c>
      <c r="B13" s="460"/>
      <c r="C13" s="460"/>
      <c r="D13" s="460"/>
      <c r="E13" s="460"/>
      <c r="F13" s="460"/>
      <c r="G13" s="460"/>
      <c r="H13" s="460"/>
      <c r="I13" s="460"/>
    </row>
    <row r="14" spans="1:9" x14ac:dyDescent="0.2">
      <c r="A14" s="57" t="s">
        <v>22</v>
      </c>
      <c r="B14" s="53"/>
      <c r="C14" s="55"/>
      <c r="D14" s="55"/>
      <c r="E14" s="55"/>
      <c r="F14" s="55"/>
      <c r="G14" s="55"/>
      <c r="H14" s="55"/>
      <c r="I14" s="55"/>
    </row>
    <row r="15" spans="1:9" x14ac:dyDescent="0.2">
      <c r="A15" s="53"/>
      <c r="B15" s="53"/>
      <c r="C15" s="55"/>
      <c r="D15" s="55"/>
      <c r="E15" s="55"/>
      <c r="F15" s="55"/>
      <c r="G15" s="55"/>
      <c r="H15" s="55"/>
      <c r="I15" s="55"/>
    </row>
    <row r="16" spans="1:9" x14ac:dyDescent="0.2">
      <c r="A16" s="57" t="s">
        <v>24</v>
      </c>
      <c r="B16" s="53"/>
      <c r="C16" s="55"/>
      <c r="D16" s="55"/>
      <c r="E16" s="55"/>
      <c r="F16" s="55"/>
      <c r="G16" s="55"/>
      <c r="H16" s="55"/>
      <c r="I16" s="55"/>
    </row>
    <row r="17" spans="1:9" x14ac:dyDescent="0.2">
      <c r="A17" s="55"/>
      <c r="B17" s="55"/>
      <c r="C17" s="55"/>
      <c r="D17" s="55"/>
      <c r="E17" s="55"/>
      <c r="F17" s="55"/>
      <c r="G17" s="55"/>
      <c r="H17" s="55"/>
      <c r="I17" s="55"/>
    </row>
    <row r="18" spans="1:9" x14ac:dyDescent="0.2">
      <c r="A18" s="448" t="s">
        <v>27</v>
      </c>
      <c r="B18" s="449"/>
      <c r="C18" s="449"/>
      <c r="D18" s="449"/>
      <c r="E18" s="449"/>
      <c r="F18" s="449"/>
      <c r="G18" s="449"/>
      <c r="H18" s="449"/>
      <c r="I18" s="450"/>
    </row>
    <row r="19" spans="1:9" x14ac:dyDescent="0.2">
      <c r="A19" s="58"/>
      <c r="B19" s="59"/>
      <c r="C19" s="145" t="s">
        <v>28</v>
      </c>
      <c r="D19" s="145" t="s">
        <v>29</v>
      </c>
      <c r="E19" s="145" t="s">
        <v>30</v>
      </c>
      <c r="F19" s="145" t="s">
        <v>31</v>
      </c>
      <c r="G19" s="145" t="s">
        <v>32</v>
      </c>
      <c r="H19" s="145" t="s">
        <v>33</v>
      </c>
      <c r="I19" s="145" t="s">
        <v>34</v>
      </c>
    </row>
    <row r="20" spans="1:9" x14ac:dyDescent="0.2">
      <c r="A20" s="58"/>
      <c r="B20" s="59"/>
      <c r="C20" s="146" t="s">
        <v>35</v>
      </c>
      <c r="D20" s="147" t="s">
        <v>35</v>
      </c>
      <c r="E20" s="146" t="s">
        <v>35</v>
      </c>
      <c r="F20" s="146" t="s">
        <v>35</v>
      </c>
      <c r="G20" s="146" t="s">
        <v>36</v>
      </c>
      <c r="H20" s="146" t="s">
        <v>36</v>
      </c>
      <c r="I20" s="146" t="s">
        <v>36</v>
      </c>
    </row>
    <row r="21" spans="1:9" x14ac:dyDescent="0.2">
      <c r="A21" s="58" t="s">
        <v>37</v>
      </c>
      <c r="B21" s="59"/>
      <c r="C21" s="84">
        <v>6475547</v>
      </c>
      <c r="D21" s="85">
        <v>6563662</v>
      </c>
      <c r="E21" s="137">
        <v>6971321</v>
      </c>
      <c r="F21" s="62">
        <v>6971321</v>
      </c>
      <c r="G21" s="62">
        <v>7272722</v>
      </c>
      <c r="H21" s="62">
        <v>9000000</v>
      </c>
      <c r="I21" s="62">
        <v>9000000</v>
      </c>
    </row>
    <row r="22" spans="1:9" x14ac:dyDescent="0.2">
      <c r="A22" s="58" t="s">
        <v>38</v>
      </c>
      <c r="B22" s="59"/>
      <c r="C22" s="62">
        <v>1758207</v>
      </c>
      <c r="D22" s="62">
        <f t="shared" ref="D22:I22" si="0">C33</f>
        <v>1446788</v>
      </c>
      <c r="E22" s="62">
        <f t="shared" si="0"/>
        <v>1727686</v>
      </c>
      <c r="F22" s="62">
        <f t="shared" si="0"/>
        <v>1679426</v>
      </c>
      <c r="G22" s="62">
        <f t="shared" si="0"/>
        <v>1541975</v>
      </c>
      <c r="H22" s="62">
        <f t="shared" si="0"/>
        <v>1691975</v>
      </c>
      <c r="I22" s="62">
        <f t="shared" si="0"/>
        <v>1591975</v>
      </c>
    </row>
    <row r="23" spans="1:9" x14ac:dyDescent="0.2">
      <c r="A23" s="58" t="s">
        <v>39</v>
      </c>
      <c r="B23" s="59"/>
      <c r="C23" s="84">
        <v>4986318</v>
      </c>
      <c r="D23" s="85">
        <v>4790296</v>
      </c>
      <c r="E23" s="85">
        <v>4976405</v>
      </c>
      <c r="F23" s="62">
        <v>4609408</v>
      </c>
      <c r="G23" s="62">
        <v>6000000</v>
      </c>
      <c r="H23" s="62">
        <v>6000000</v>
      </c>
      <c r="I23" s="62">
        <v>6000000</v>
      </c>
    </row>
    <row r="24" spans="1:9" x14ac:dyDescent="0.2">
      <c r="A24" s="58" t="s">
        <v>40</v>
      </c>
      <c r="B24" s="59"/>
      <c r="C24" s="86">
        <v>5143973</v>
      </c>
      <c r="D24" s="87">
        <v>4375613</v>
      </c>
      <c r="E24" s="85">
        <v>4892854</v>
      </c>
      <c r="F24" s="63">
        <v>4679841</v>
      </c>
      <c r="G24" s="62">
        <v>5750000</v>
      </c>
      <c r="H24" s="62">
        <v>6000000</v>
      </c>
      <c r="I24" s="62">
        <v>6000000</v>
      </c>
    </row>
    <row r="25" spans="1:9" x14ac:dyDescent="0.2">
      <c r="A25" s="58"/>
      <c r="B25" s="59"/>
      <c r="C25" s="63"/>
      <c r="D25" s="62"/>
      <c r="E25" s="62"/>
      <c r="F25" s="62"/>
      <c r="G25" s="62"/>
      <c r="H25" s="62"/>
      <c r="I25" s="62"/>
    </row>
    <row r="26" spans="1:9" x14ac:dyDescent="0.2">
      <c r="A26" s="58" t="s">
        <v>41</v>
      </c>
      <c r="B26" s="51"/>
      <c r="C26" s="148"/>
      <c r="D26" s="148"/>
      <c r="E26" s="148"/>
      <c r="F26" s="148"/>
      <c r="G26" s="148"/>
      <c r="H26" s="148"/>
      <c r="I26" s="63"/>
    </row>
    <row r="27" spans="1:9" x14ac:dyDescent="0.2">
      <c r="A27" s="149" t="s">
        <v>42</v>
      </c>
      <c r="B27" s="59"/>
      <c r="C27" s="63"/>
      <c r="D27" s="150"/>
      <c r="E27" s="148"/>
      <c r="F27" s="148"/>
      <c r="G27" s="148"/>
      <c r="H27" s="148"/>
      <c r="I27" s="63"/>
    </row>
    <row r="28" spans="1:9" x14ac:dyDescent="0.2">
      <c r="A28" s="225" t="s">
        <v>43</v>
      </c>
      <c r="B28" s="152"/>
      <c r="C28" s="85">
        <v>-153764</v>
      </c>
      <c r="D28" s="85">
        <v>-133785</v>
      </c>
      <c r="E28" s="85">
        <v>-131811</v>
      </c>
      <c r="F28" s="62">
        <v>-67018</v>
      </c>
      <c r="G28" s="62">
        <v>-100000</v>
      </c>
      <c r="H28" s="62">
        <v>-100000</v>
      </c>
      <c r="I28" s="62">
        <v>-100000</v>
      </c>
    </row>
    <row r="29" spans="1:9" x14ac:dyDescent="0.2">
      <c r="A29" s="151"/>
      <c r="B29" s="152"/>
      <c r="C29" s="63"/>
      <c r="D29" s="62"/>
      <c r="E29" s="62"/>
      <c r="F29" s="62"/>
      <c r="G29" s="62"/>
      <c r="H29" s="62"/>
      <c r="I29" s="62"/>
    </row>
    <row r="30" spans="1:9" x14ac:dyDescent="0.2">
      <c r="A30" s="151"/>
      <c r="B30" s="152"/>
      <c r="C30" s="63"/>
      <c r="D30" s="62"/>
      <c r="E30" s="62"/>
      <c r="F30" s="62"/>
      <c r="G30" s="62"/>
      <c r="H30" s="62"/>
      <c r="I30" s="62"/>
    </row>
    <row r="31" spans="1:9" x14ac:dyDescent="0.2">
      <c r="A31" s="58" t="s">
        <v>44</v>
      </c>
      <c r="B31" s="59"/>
      <c r="C31" s="63">
        <f t="shared" ref="C31:I31" si="1">SUM(C28:C30)</f>
        <v>-153764</v>
      </c>
      <c r="D31" s="63">
        <f t="shared" si="1"/>
        <v>-133785</v>
      </c>
      <c r="E31" s="63">
        <f t="shared" si="1"/>
        <v>-131811</v>
      </c>
      <c r="F31" s="63">
        <f t="shared" si="1"/>
        <v>-67018</v>
      </c>
      <c r="G31" s="63">
        <f t="shared" si="1"/>
        <v>-100000</v>
      </c>
      <c r="H31" s="63">
        <f t="shared" si="1"/>
        <v>-100000</v>
      </c>
      <c r="I31" s="63">
        <f t="shared" si="1"/>
        <v>-100000</v>
      </c>
    </row>
    <row r="32" spans="1:9" x14ac:dyDescent="0.2">
      <c r="A32" s="58"/>
      <c r="B32" s="59"/>
      <c r="C32" s="63"/>
      <c r="D32" s="62"/>
      <c r="E32" s="62"/>
      <c r="F32" s="62"/>
      <c r="G32" s="62"/>
      <c r="H32" s="62"/>
      <c r="I32" s="62"/>
    </row>
    <row r="33" spans="1:9" x14ac:dyDescent="0.2">
      <c r="A33" s="58" t="s">
        <v>45</v>
      </c>
      <c r="B33" s="59"/>
      <c r="C33" s="63">
        <f>+C22+C23-C24+C31</f>
        <v>1446788</v>
      </c>
      <c r="D33" s="63">
        <f t="shared" ref="D33:I33" si="2">+D22+D23-D24+D31</f>
        <v>1727686</v>
      </c>
      <c r="E33" s="63">
        <f>+E22+E23-E24+E31</f>
        <v>1679426</v>
      </c>
      <c r="F33" s="63">
        <f t="shared" si="2"/>
        <v>1541975</v>
      </c>
      <c r="G33" s="63">
        <f>+G22+G23-G24+G31</f>
        <v>1691975</v>
      </c>
      <c r="H33" s="63">
        <f>+H22+H23-H24+H31</f>
        <v>1591975</v>
      </c>
      <c r="I33" s="63">
        <f t="shared" si="2"/>
        <v>1491975</v>
      </c>
    </row>
    <row r="34" spans="1:9" x14ac:dyDescent="0.2">
      <c r="A34" s="151"/>
      <c r="B34" s="152"/>
      <c r="C34" s="153"/>
      <c r="D34" s="67"/>
      <c r="E34" s="67"/>
      <c r="F34" s="62"/>
      <c r="G34" s="62"/>
      <c r="H34" s="62"/>
      <c r="I34" s="62"/>
    </row>
    <row r="35" spans="1:9" x14ac:dyDescent="0.2">
      <c r="A35" s="58" t="s">
        <v>46</v>
      </c>
      <c r="B35" s="59"/>
      <c r="C35" s="153"/>
      <c r="D35" s="67"/>
      <c r="E35" s="67"/>
      <c r="F35" s="62">
        <f>113176+57206</f>
        <v>170382</v>
      </c>
      <c r="G35" s="62">
        <v>616952</v>
      </c>
      <c r="H35" s="62">
        <v>616952</v>
      </c>
      <c r="I35" s="62">
        <v>616952</v>
      </c>
    </row>
    <row r="36" spans="1:9" x14ac:dyDescent="0.2">
      <c r="A36" s="151"/>
      <c r="B36" s="152"/>
      <c r="C36" s="153"/>
      <c r="D36" s="67"/>
      <c r="E36" s="67"/>
      <c r="F36" s="62"/>
      <c r="G36" s="136"/>
      <c r="H36" s="62"/>
      <c r="I36" s="62"/>
    </row>
    <row r="37" spans="1:9" x14ac:dyDescent="0.2">
      <c r="A37" s="58" t="s">
        <v>47</v>
      </c>
      <c r="B37" s="154"/>
      <c r="C37" s="155">
        <f>C33-C35</f>
        <v>1446788</v>
      </c>
      <c r="D37" s="155">
        <f t="shared" ref="D37:I37" si="3">D33-D35</f>
        <v>1727686</v>
      </c>
      <c r="E37" s="155">
        <f t="shared" si="3"/>
        <v>1679426</v>
      </c>
      <c r="F37" s="156">
        <f t="shared" si="3"/>
        <v>1371593</v>
      </c>
      <c r="G37" s="156">
        <f t="shared" si="3"/>
        <v>1075023</v>
      </c>
      <c r="H37" s="156">
        <f t="shared" si="3"/>
        <v>975023</v>
      </c>
      <c r="I37" s="156">
        <f t="shared" si="3"/>
        <v>875023</v>
      </c>
    </row>
    <row r="38" spans="1:9" x14ac:dyDescent="0.2">
      <c r="A38" s="157"/>
      <c r="B38" s="157"/>
      <c r="C38" s="158"/>
      <c r="D38" s="158"/>
      <c r="E38" s="158"/>
      <c r="F38" s="158"/>
      <c r="G38" s="158"/>
      <c r="H38" s="158"/>
      <c r="I38" s="158"/>
    </row>
    <row r="39" spans="1:9" x14ac:dyDescent="0.2">
      <c r="A39" s="159" t="s">
        <v>48</v>
      </c>
      <c r="B39" s="49"/>
      <c r="C39" s="160"/>
      <c r="D39" s="160"/>
      <c r="E39" s="160"/>
      <c r="F39" s="160"/>
      <c r="G39" s="160"/>
      <c r="H39" s="160"/>
      <c r="I39" s="160"/>
    </row>
    <row r="40" spans="1:9" x14ac:dyDescent="0.2">
      <c r="A40" s="161" t="s">
        <v>49</v>
      </c>
      <c r="B40" s="152"/>
      <c r="C40" s="67"/>
      <c r="D40" s="67"/>
      <c r="E40" s="67"/>
      <c r="F40" s="67"/>
      <c r="G40" s="67"/>
      <c r="H40" s="67"/>
      <c r="I40" s="67"/>
    </row>
    <row r="41" spans="1:9" x14ac:dyDescent="0.2">
      <c r="A41" s="21"/>
      <c r="B41" s="22"/>
      <c r="C41" s="23"/>
      <c r="D41" s="23"/>
      <c r="E41" s="23"/>
      <c r="F41" s="23"/>
      <c r="G41" s="23"/>
      <c r="H41" s="23"/>
      <c r="I41" s="23"/>
    </row>
    <row r="42" spans="1:9" x14ac:dyDescent="0.2">
      <c r="A42" s="21" t="s">
        <v>50</v>
      </c>
      <c r="B42" s="22"/>
      <c r="C42" s="7"/>
      <c r="D42" s="7"/>
      <c r="E42" s="23"/>
      <c r="F42" s="23"/>
      <c r="G42" s="23"/>
      <c r="H42" s="23"/>
      <c r="I42" s="23"/>
    </row>
    <row r="43" spans="1:9" x14ac:dyDescent="0.2">
      <c r="A43" s="21"/>
      <c r="B43" s="22"/>
      <c r="C43" s="7"/>
      <c r="D43" s="7"/>
      <c r="E43" s="23"/>
      <c r="F43" s="23"/>
      <c r="G43" s="23"/>
      <c r="H43" s="23"/>
      <c r="I43" s="23"/>
    </row>
    <row r="44" spans="1:9" x14ac:dyDescent="0.2">
      <c r="A44" s="24" t="s">
        <v>51</v>
      </c>
      <c r="B44" s="25"/>
      <c r="C44" s="7"/>
      <c r="D44" s="7"/>
      <c r="E44" s="23"/>
      <c r="F44" s="23"/>
      <c r="G44" s="23"/>
      <c r="H44" s="23"/>
      <c r="I44" s="23"/>
    </row>
    <row r="45" spans="1:9" x14ac:dyDescent="0.2">
      <c r="A45" s="26" t="s">
        <v>52</v>
      </c>
      <c r="B45" s="27"/>
      <c r="C45" s="7"/>
      <c r="D45" s="7"/>
      <c r="E45" s="23"/>
      <c r="F45" s="23"/>
      <c r="G45" s="23"/>
      <c r="H45" s="23"/>
      <c r="I45" s="23"/>
    </row>
  </sheetData>
  <sheetProtection selectLockedCells="1"/>
  <mergeCells count="4">
    <mergeCell ref="A9:I9"/>
    <mergeCell ref="A11:I11"/>
    <mergeCell ref="A13:I13"/>
    <mergeCell ref="A18:I18"/>
  </mergeCells>
  <printOptions horizontalCentered="1"/>
  <pageMargins left="0.75" right="0.75" top="0.6" bottom="0.55000000000000004" header="0.28000000000000003" footer="0.16"/>
  <pageSetup scale="94"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1D4D4-122C-4D41-B240-BBDFBEE09EB2}">
  <dimension ref="A1:L19"/>
  <sheetViews>
    <sheetView workbookViewId="0">
      <selection activeCell="N37" sqref="N37"/>
    </sheetView>
  </sheetViews>
  <sheetFormatPr defaultRowHeight="12.75" x14ac:dyDescent="0.2"/>
  <cols>
    <col min="7" max="7" width="13.5703125" bestFit="1" customWidth="1"/>
    <col min="11" max="11" width="7" customWidth="1"/>
    <col min="12" max="12" width="10.140625" bestFit="1" customWidth="1"/>
  </cols>
  <sheetData>
    <row r="1" spans="1:12" ht="15" x14ac:dyDescent="0.2">
      <c r="A1" s="39" t="s">
        <v>53</v>
      </c>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x14ac:dyDescent="0.2">
      <c r="A4" s="41" t="s">
        <v>481</v>
      </c>
      <c r="B4" s="40" t="s">
        <v>67</v>
      </c>
      <c r="C4" s="40" t="s">
        <v>68</v>
      </c>
      <c r="D4" s="40">
        <v>2010</v>
      </c>
      <c r="E4" s="40">
        <v>312</v>
      </c>
      <c r="F4" s="41" t="s">
        <v>488</v>
      </c>
      <c r="G4" s="42">
        <v>-2632.7</v>
      </c>
      <c r="H4" s="40" t="s">
        <v>70</v>
      </c>
      <c r="I4" s="40">
        <v>972</v>
      </c>
      <c r="J4" s="41" t="s">
        <v>71</v>
      </c>
      <c r="K4" s="40">
        <v>21</v>
      </c>
      <c r="L4" s="45">
        <v>43646</v>
      </c>
    </row>
    <row r="5" spans="1:12" x14ac:dyDescent="0.2">
      <c r="A5" s="41" t="s">
        <v>481</v>
      </c>
      <c r="B5" s="40" t="s">
        <v>67</v>
      </c>
      <c r="C5" s="40" t="s">
        <v>68</v>
      </c>
      <c r="D5" s="40">
        <v>2013</v>
      </c>
      <c r="E5" s="40">
        <v>312</v>
      </c>
      <c r="F5" s="41" t="s">
        <v>488</v>
      </c>
      <c r="G5" s="42">
        <v>-6175.6</v>
      </c>
      <c r="H5" s="40" t="s">
        <v>70</v>
      </c>
      <c r="I5" s="40">
        <v>972</v>
      </c>
      <c r="J5" s="41" t="s">
        <v>71</v>
      </c>
      <c r="K5" s="40">
        <v>22</v>
      </c>
      <c r="L5" s="45">
        <v>43646</v>
      </c>
    </row>
    <row r="6" spans="1:12" x14ac:dyDescent="0.2">
      <c r="A6" s="41" t="s">
        <v>481</v>
      </c>
      <c r="B6" s="40" t="s">
        <v>67</v>
      </c>
      <c r="C6" s="40" t="s">
        <v>68</v>
      </c>
      <c r="D6" s="40">
        <v>2016</v>
      </c>
      <c r="E6" s="40">
        <v>312</v>
      </c>
      <c r="F6" s="41" t="s">
        <v>488</v>
      </c>
      <c r="G6" s="42">
        <v>-35</v>
      </c>
      <c r="H6" s="40" t="s">
        <v>70</v>
      </c>
      <c r="I6" s="40">
        <v>972</v>
      </c>
      <c r="J6" s="41" t="s">
        <v>114</v>
      </c>
      <c r="K6" s="40">
        <v>22</v>
      </c>
      <c r="L6" s="45">
        <v>43308</v>
      </c>
    </row>
    <row r="7" spans="1:12" x14ac:dyDescent="0.2">
      <c r="A7" s="41" t="s">
        <v>481</v>
      </c>
      <c r="B7" s="40" t="s">
        <v>67</v>
      </c>
      <c r="C7" s="40" t="s">
        <v>68</v>
      </c>
      <c r="D7" s="40">
        <v>2017</v>
      </c>
      <c r="E7" s="40">
        <v>312</v>
      </c>
      <c r="F7" s="41" t="s">
        <v>488</v>
      </c>
      <c r="G7" s="42">
        <v>-58419.42</v>
      </c>
      <c r="H7" s="40" t="s">
        <v>70</v>
      </c>
      <c r="I7" s="40">
        <v>972</v>
      </c>
      <c r="J7" s="41" t="s">
        <v>114</v>
      </c>
      <c r="K7" s="40">
        <v>23</v>
      </c>
      <c r="L7" s="45">
        <v>43308</v>
      </c>
    </row>
    <row r="8" spans="1:12" x14ac:dyDescent="0.2">
      <c r="A8" s="41" t="s">
        <v>481</v>
      </c>
      <c r="B8" s="40" t="s">
        <v>67</v>
      </c>
      <c r="C8" s="40" t="s">
        <v>68</v>
      </c>
      <c r="D8" s="40">
        <v>2018</v>
      </c>
      <c r="E8" s="40">
        <v>312</v>
      </c>
      <c r="F8" s="41" t="s">
        <v>488</v>
      </c>
      <c r="G8" s="42">
        <v>-23333.87</v>
      </c>
      <c r="H8" s="40" t="s">
        <v>70</v>
      </c>
      <c r="I8" s="40">
        <v>972</v>
      </c>
      <c r="J8" s="41" t="s">
        <v>71</v>
      </c>
      <c r="K8" s="40">
        <v>23</v>
      </c>
      <c r="L8" s="45">
        <v>43646</v>
      </c>
    </row>
    <row r="9" spans="1:12" x14ac:dyDescent="0.2">
      <c r="A9" s="41" t="s">
        <v>481</v>
      </c>
      <c r="B9" s="40" t="s">
        <v>67</v>
      </c>
      <c r="C9" s="40" t="s">
        <v>68</v>
      </c>
      <c r="D9" s="40">
        <v>2018</v>
      </c>
      <c r="E9" s="40">
        <v>312</v>
      </c>
      <c r="F9" s="41" t="s">
        <v>488</v>
      </c>
      <c r="G9" s="42">
        <v>-1360831.02</v>
      </c>
      <c r="H9" s="40" t="s">
        <v>70</v>
      </c>
      <c r="I9" s="40">
        <v>972</v>
      </c>
      <c r="J9" s="41" t="s">
        <v>114</v>
      </c>
      <c r="K9" s="40">
        <v>24</v>
      </c>
      <c r="L9" s="45">
        <v>43308</v>
      </c>
    </row>
    <row r="10" spans="1:12" x14ac:dyDescent="0.2">
      <c r="A10" s="41" t="s">
        <v>481</v>
      </c>
      <c r="B10" s="40" t="s">
        <v>67</v>
      </c>
      <c r="C10" s="40" t="s">
        <v>68</v>
      </c>
      <c r="D10" s="40">
        <v>2019</v>
      </c>
      <c r="E10" s="40">
        <v>312</v>
      </c>
      <c r="F10" s="41" t="s">
        <v>488</v>
      </c>
      <c r="G10" s="42">
        <v>-17373</v>
      </c>
      <c r="H10" s="40" t="s">
        <v>70</v>
      </c>
      <c r="I10" s="40">
        <v>972</v>
      </c>
      <c r="J10" s="41" t="s">
        <v>489</v>
      </c>
      <c r="K10" s="40">
        <v>2</v>
      </c>
      <c r="L10" s="45">
        <v>43601</v>
      </c>
    </row>
    <row r="11" spans="1:12" x14ac:dyDescent="0.2">
      <c r="A11" s="41" t="s">
        <v>481</v>
      </c>
      <c r="B11" s="40" t="s">
        <v>67</v>
      </c>
      <c r="C11" s="40" t="s">
        <v>68</v>
      </c>
      <c r="D11" s="40">
        <v>2019</v>
      </c>
      <c r="E11" s="40">
        <v>312</v>
      </c>
      <c r="F11" s="41" t="s">
        <v>488</v>
      </c>
      <c r="G11" s="42">
        <v>29690</v>
      </c>
      <c r="H11" s="40" t="s">
        <v>70</v>
      </c>
      <c r="I11" s="40">
        <v>972</v>
      </c>
      <c r="J11" s="41" t="s">
        <v>142</v>
      </c>
      <c r="K11" s="40">
        <v>1</v>
      </c>
      <c r="L11" s="45">
        <v>43616</v>
      </c>
    </row>
    <row r="12" spans="1:12" x14ac:dyDescent="0.2">
      <c r="A12" s="41" t="s">
        <v>481</v>
      </c>
      <c r="B12" s="40" t="s">
        <v>67</v>
      </c>
      <c r="C12" s="40" t="s">
        <v>68</v>
      </c>
      <c r="D12" s="40">
        <v>2019</v>
      </c>
      <c r="E12" s="40">
        <v>312</v>
      </c>
      <c r="F12" s="41" t="s">
        <v>488</v>
      </c>
      <c r="G12" s="42">
        <v>1274</v>
      </c>
      <c r="H12" s="40" t="s">
        <v>70</v>
      </c>
      <c r="I12" s="40">
        <v>972</v>
      </c>
      <c r="J12" s="41" t="s">
        <v>142</v>
      </c>
      <c r="K12" s="40">
        <v>3</v>
      </c>
      <c r="L12" s="45">
        <v>43616</v>
      </c>
    </row>
    <row r="13" spans="1:12" x14ac:dyDescent="0.2">
      <c r="A13" s="41" t="s">
        <v>481</v>
      </c>
      <c r="B13" s="40" t="s">
        <v>67</v>
      </c>
      <c r="C13" s="40" t="s">
        <v>68</v>
      </c>
      <c r="D13" s="40">
        <v>2019</v>
      </c>
      <c r="E13" s="40">
        <v>312</v>
      </c>
      <c r="F13" s="41" t="s">
        <v>488</v>
      </c>
      <c r="G13" s="42">
        <v>77093.490000000005</v>
      </c>
      <c r="H13" s="40" t="s">
        <v>70</v>
      </c>
      <c r="I13" s="40">
        <v>971</v>
      </c>
      <c r="J13" s="41" t="s">
        <v>490</v>
      </c>
      <c r="K13" s="40">
        <v>8</v>
      </c>
      <c r="L13" s="45">
        <v>43635</v>
      </c>
    </row>
    <row r="14" spans="1:12" x14ac:dyDescent="0.2">
      <c r="A14" s="41" t="s">
        <v>481</v>
      </c>
      <c r="B14" s="40" t="s">
        <v>67</v>
      </c>
      <c r="C14" s="40" t="s">
        <v>68</v>
      </c>
      <c r="D14" s="40">
        <v>2019</v>
      </c>
      <c r="E14" s="40">
        <v>312</v>
      </c>
      <c r="F14" s="41" t="s">
        <v>488</v>
      </c>
      <c r="G14" s="42">
        <v>32142.17</v>
      </c>
      <c r="H14" s="40" t="s">
        <v>70</v>
      </c>
      <c r="I14" s="40">
        <v>971</v>
      </c>
      <c r="J14" s="41" t="s">
        <v>71</v>
      </c>
      <c r="K14" s="40">
        <v>6</v>
      </c>
      <c r="L14" s="45">
        <v>43646</v>
      </c>
    </row>
    <row r="15" spans="1:12" x14ac:dyDescent="0.2">
      <c r="A15" s="41" t="s">
        <v>481</v>
      </c>
      <c r="B15" s="40" t="s">
        <v>67</v>
      </c>
      <c r="C15" s="40" t="s">
        <v>68</v>
      </c>
      <c r="D15" s="40">
        <v>2019</v>
      </c>
      <c r="E15" s="40">
        <v>312</v>
      </c>
      <c r="F15" s="41" t="s">
        <v>488</v>
      </c>
      <c r="G15" s="42">
        <v>1419285.44</v>
      </c>
      <c r="H15" s="40" t="s">
        <v>70</v>
      </c>
      <c r="I15" s="40">
        <v>971</v>
      </c>
      <c r="J15" s="41" t="s">
        <v>114</v>
      </c>
      <c r="K15" s="40">
        <v>21</v>
      </c>
      <c r="L15" s="45">
        <v>43308</v>
      </c>
    </row>
    <row r="16" spans="1:12" x14ac:dyDescent="0.2">
      <c r="A16" s="41" t="s">
        <v>481</v>
      </c>
      <c r="B16" s="40" t="s">
        <v>67</v>
      </c>
      <c r="C16" s="40" t="s">
        <v>68</v>
      </c>
      <c r="D16" s="40">
        <v>2019</v>
      </c>
      <c r="E16" s="40">
        <v>312</v>
      </c>
      <c r="F16" s="41" t="s">
        <v>488</v>
      </c>
      <c r="G16" s="42">
        <v>-115560</v>
      </c>
      <c r="H16" s="40" t="s">
        <v>70</v>
      </c>
      <c r="I16" s="40">
        <v>972</v>
      </c>
      <c r="J16" s="41" t="s">
        <v>491</v>
      </c>
      <c r="K16" s="40">
        <v>2</v>
      </c>
      <c r="L16" s="45">
        <v>43378</v>
      </c>
    </row>
    <row r="17" spans="1:12" x14ac:dyDescent="0.2">
      <c r="A17" s="41" t="s">
        <v>481</v>
      </c>
      <c r="B17" s="40" t="s">
        <v>67</v>
      </c>
      <c r="C17" s="40" t="s">
        <v>68</v>
      </c>
      <c r="D17" s="40">
        <v>2019</v>
      </c>
      <c r="E17" s="40">
        <v>312</v>
      </c>
      <c r="F17" s="41" t="s">
        <v>488</v>
      </c>
      <c r="G17" s="42">
        <v>-42143</v>
      </c>
      <c r="H17" s="40" t="s">
        <v>70</v>
      </c>
      <c r="I17" s="40">
        <v>972</v>
      </c>
      <c r="J17" s="41" t="s">
        <v>88</v>
      </c>
      <c r="K17" s="40">
        <v>5</v>
      </c>
      <c r="L17" s="45">
        <v>43433</v>
      </c>
    </row>
    <row r="18" spans="1:12" ht="13.5" thickBot="1" x14ac:dyDescent="0.25">
      <c r="A18" s="41"/>
      <c r="B18" s="40"/>
      <c r="C18" s="40"/>
      <c r="D18" s="40"/>
      <c r="E18" s="40"/>
      <c r="F18" s="41"/>
      <c r="G18" s="46">
        <f>SUM(G4:G17)</f>
        <v>-67018.510000000242</v>
      </c>
      <c r="H18" s="40"/>
      <c r="I18" s="40"/>
      <c r="J18" s="41"/>
      <c r="K18" s="40"/>
      <c r="L18" s="45"/>
    </row>
    <row r="19" spans="1:12" x14ac:dyDescent="0.2">
      <c r="A19" s="41"/>
      <c r="B19" s="40"/>
      <c r="C19" s="40"/>
      <c r="D19" s="40"/>
      <c r="E19" s="40"/>
      <c r="F19" s="41"/>
      <c r="G19" s="42"/>
      <c r="H19" s="40"/>
      <c r="I19" s="40"/>
      <c r="J19" s="41"/>
      <c r="K19" s="40"/>
      <c r="L19" s="45"/>
    </row>
  </sheetData>
  <pageMargins left="0.75" right="0.75" top="1" bottom="1" header="0.5" footer="0.5"/>
  <pageSetup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F5746-6E57-42E5-BFB1-4DDAE9074C0E}">
  <sheetPr>
    <pageSetUpPr fitToPage="1"/>
  </sheetPr>
  <dimension ref="A1:I50"/>
  <sheetViews>
    <sheetView zoomScaleNormal="100" workbookViewId="0">
      <selection activeCell="H5" sqref="H5"/>
    </sheetView>
  </sheetViews>
  <sheetFormatPr defaultColWidth="8.85546875" defaultRowHeight="12.75" x14ac:dyDescent="0.2"/>
  <cols>
    <col min="1" max="2" width="14.7109375" customWidth="1"/>
    <col min="3" max="8" width="14" customWidth="1"/>
    <col min="9" max="9" width="13.140625" customWidth="1"/>
  </cols>
  <sheetData>
    <row r="1" spans="1:9" x14ac:dyDescent="0.2">
      <c r="A1" s="2"/>
      <c r="B1" s="2"/>
      <c r="C1" s="2"/>
      <c r="D1" s="2"/>
      <c r="E1" s="2"/>
      <c r="F1" s="2"/>
      <c r="G1" s="2"/>
      <c r="H1" s="2"/>
      <c r="I1" s="2"/>
    </row>
    <row r="2" spans="1:9" x14ac:dyDescent="0.2">
      <c r="A2" s="2" t="s">
        <v>0</v>
      </c>
      <c r="B2" s="248" t="s">
        <v>1</v>
      </c>
      <c r="C2" s="248"/>
      <c r="D2" s="248"/>
      <c r="E2" s="241"/>
      <c r="F2" s="2"/>
      <c r="G2" s="249" t="s">
        <v>2</v>
      </c>
      <c r="H2" s="248" t="s">
        <v>532</v>
      </c>
      <c r="I2" s="248"/>
    </row>
    <row r="3" spans="1:9" x14ac:dyDescent="0.2">
      <c r="A3" s="2" t="s">
        <v>4</v>
      </c>
      <c r="B3" s="250" t="s">
        <v>533</v>
      </c>
      <c r="C3" s="248"/>
      <c r="D3" s="248"/>
      <c r="E3" s="241"/>
      <c r="F3" s="2"/>
      <c r="G3" s="249" t="s">
        <v>6</v>
      </c>
      <c r="H3" s="243" t="s">
        <v>534</v>
      </c>
      <c r="I3" s="243"/>
    </row>
    <row r="4" spans="1:9" x14ac:dyDescent="0.2">
      <c r="A4" s="2" t="s">
        <v>8</v>
      </c>
      <c r="B4" s="248" t="s">
        <v>535</v>
      </c>
      <c r="C4" s="248"/>
      <c r="D4" s="248"/>
      <c r="E4" s="241"/>
      <c r="F4" s="2"/>
      <c r="G4" s="249" t="s">
        <v>10</v>
      </c>
      <c r="H4" s="250" t="s">
        <v>11</v>
      </c>
      <c r="I4" s="248"/>
    </row>
    <row r="5" spans="1:9" x14ac:dyDescent="0.2">
      <c r="A5" s="2" t="s">
        <v>12</v>
      </c>
      <c r="B5" s="248" t="s">
        <v>536</v>
      </c>
      <c r="C5" s="243"/>
      <c r="D5" s="243"/>
      <c r="E5" s="241"/>
      <c r="F5" s="2"/>
      <c r="G5" s="249" t="s">
        <v>14</v>
      </c>
      <c r="H5" s="251" t="s">
        <v>587</v>
      </c>
      <c r="I5" s="243"/>
    </row>
    <row r="6" spans="1:9" x14ac:dyDescent="0.2">
      <c r="A6" s="2"/>
      <c r="B6" s="2"/>
      <c r="C6" s="2"/>
      <c r="D6" s="2"/>
      <c r="E6" s="2"/>
      <c r="F6" s="2"/>
      <c r="G6" s="2"/>
      <c r="H6" s="2"/>
      <c r="I6" s="2"/>
    </row>
    <row r="7" spans="1:9" x14ac:dyDescent="0.2">
      <c r="A7" s="2"/>
      <c r="B7" s="2"/>
      <c r="C7" s="2"/>
      <c r="D7" s="2"/>
      <c r="E7" s="2"/>
      <c r="F7" s="2"/>
      <c r="G7" s="2"/>
      <c r="H7" s="2"/>
      <c r="I7" s="2"/>
    </row>
    <row r="8" spans="1:9" x14ac:dyDescent="0.2">
      <c r="A8" s="252" t="s">
        <v>15</v>
      </c>
      <c r="B8" s="252"/>
      <c r="C8" s="253"/>
      <c r="D8" s="253"/>
      <c r="E8" s="253"/>
      <c r="F8" s="253"/>
      <c r="G8" s="253"/>
      <c r="H8" s="253"/>
      <c r="I8" s="253"/>
    </row>
    <row r="9" spans="1:9" x14ac:dyDescent="0.2">
      <c r="A9" s="252" t="s">
        <v>537</v>
      </c>
      <c r="B9" s="252"/>
      <c r="C9" s="253"/>
      <c r="D9" s="253"/>
      <c r="E9" s="253"/>
      <c r="F9" s="253"/>
      <c r="G9" s="253"/>
      <c r="H9" s="253"/>
      <c r="I9" s="253"/>
    </row>
    <row r="10" spans="1:9" x14ac:dyDescent="0.2">
      <c r="A10" s="252" t="s">
        <v>538</v>
      </c>
      <c r="B10" s="252"/>
      <c r="C10" s="253"/>
      <c r="D10" s="253"/>
      <c r="E10" s="253"/>
      <c r="F10" s="253"/>
      <c r="G10" s="253"/>
      <c r="H10" s="253"/>
      <c r="I10" s="253"/>
    </row>
    <row r="11" spans="1:9" x14ac:dyDescent="0.2">
      <c r="A11" s="252" t="s">
        <v>539</v>
      </c>
      <c r="B11" s="252"/>
      <c r="C11" s="253"/>
      <c r="D11" s="253"/>
      <c r="E11" s="253"/>
      <c r="F11" s="253"/>
      <c r="G11" s="253"/>
      <c r="H11" s="253"/>
      <c r="I11" s="253"/>
    </row>
    <row r="12" spans="1:9" x14ac:dyDescent="0.2">
      <c r="A12" s="252" t="s">
        <v>18</v>
      </c>
      <c r="B12" s="252"/>
      <c r="C12" s="253"/>
      <c r="D12" s="253"/>
      <c r="E12" s="253"/>
      <c r="F12" s="253"/>
      <c r="G12" s="253"/>
      <c r="H12" s="253"/>
      <c r="I12" s="253"/>
    </row>
    <row r="13" spans="1:9" x14ac:dyDescent="0.2">
      <c r="A13" s="252" t="s">
        <v>540</v>
      </c>
      <c r="B13" s="252"/>
      <c r="C13" s="253"/>
      <c r="D13" s="253"/>
      <c r="E13" s="253"/>
      <c r="F13" s="253"/>
      <c r="G13" s="253"/>
      <c r="H13" s="253"/>
      <c r="I13" s="253"/>
    </row>
    <row r="14" spans="1:9" ht="12.75" customHeight="1" x14ac:dyDescent="0.2">
      <c r="A14" s="252" t="s">
        <v>541</v>
      </c>
      <c r="B14" s="252"/>
      <c r="C14" s="253"/>
      <c r="D14" s="253"/>
      <c r="E14" s="253"/>
      <c r="F14" s="253"/>
      <c r="G14" s="253"/>
      <c r="H14" s="253"/>
      <c r="I14" s="253"/>
    </row>
    <row r="15" spans="1:9" x14ac:dyDescent="0.2">
      <c r="A15" s="252" t="s">
        <v>20</v>
      </c>
      <c r="B15" s="252"/>
      <c r="C15" s="253"/>
      <c r="D15" s="253"/>
      <c r="E15" s="253"/>
      <c r="F15" s="253"/>
      <c r="G15" s="253"/>
      <c r="H15" s="253"/>
      <c r="I15" s="253"/>
    </row>
    <row r="16" spans="1:9" x14ac:dyDescent="0.2">
      <c r="A16" s="252" t="s">
        <v>542</v>
      </c>
      <c r="B16" s="252"/>
      <c r="C16" s="253"/>
      <c r="D16" s="253"/>
      <c r="E16" s="253"/>
      <c r="F16" s="253"/>
      <c r="G16" s="253"/>
      <c r="H16" s="253"/>
      <c r="I16" s="253"/>
    </row>
    <row r="17" spans="1:9" x14ac:dyDescent="0.2">
      <c r="A17" s="252" t="s">
        <v>543</v>
      </c>
      <c r="B17" s="252"/>
      <c r="C17" s="253"/>
      <c r="D17" s="253"/>
      <c r="E17" s="253"/>
      <c r="F17" s="253"/>
      <c r="G17" s="253"/>
      <c r="H17" s="253"/>
      <c r="I17" s="253"/>
    </row>
    <row r="18" spans="1:9" x14ac:dyDescent="0.2">
      <c r="A18" s="254" t="s">
        <v>22</v>
      </c>
      <c r="B18" s="252"/>
      <c r="C18" s="253"/>
      <c r="D18" s="253"/>
      <c r="E18" s="253"/>
      <c r="F18" s="253"/>
      <c r="G18" s="253"/>
      <c r="H18" s="253"/>
      <c r="I18" s="253"/>
    </row>
    <row r="19" spans="1:9" x14ac:dyDescent="0.2">
      <c r="A19" s="252"/>
      <c r="B19" s="252"/>
      <c r="C19" s="253"/>
      <c r="D19" s="253"/>
      <c r="E19" s="253"/>
      <c r="F19" s="253"/>
      <c r="G19" s="253"/>
      <c r="H19" s="253"/>
      <c r="I19" s="253"/>
    </row>
    <row r="20" spans="1:9" x14ac:dyDescent="0.2">
      <c r="A20" s="247" t="s">
        <v>513</v>
      </c>
      <c r="B20" s="252"/>
      <c r="C20" s="253"/>
      <c r="D20" s="253"/>
      <c r="E20" s="253"/>
      <c r="F20" s="253"/>
      <c r="G20" s="253"/>
      <c r="H20" s="253"/>
      <c r="I20" s="253"/>
    </row>
    <row r="21" spans="1:9" x14ac:dyDescent="0.2">
      <c r="A21" s="247" t="s">
        <v>545</v>
      </c>
      <c r="B21" s="252"/>
      <c r="C21" s="253"/>
      <c r="D21" s="253"/>
      <c r="E21" s="253"/>
      <c r="F21" s="253"/>
      <c r="G21" s="253"/>
      <c r="H21" s="253"/>
      <c r="I21" s="253"/>
    </row>
    <row r="22" spans="1:9" x14ac:dyDescent="0.2">
      <c r="A22" s="253" t="s">
        <v>544</v>
      </c>
      <c r="B22" s="253"/>
      <c r="C22" s="253"/>
      <c r="D22" s="253"/>
      <c r="E22" s="253"/>
      <c r="F22" s="253"/>
      <c r="G22" s="253"/>
      <c r="H22" s="253"/>
      <c r="I22" s="253"/>
    </row>
    <row r="23" spans="1:9" x14ac:dyDescent="0.2">
      <c r="A23" s="279" t="s">
        <v>27</v>
      </c>
      <c r="B23" s="280"/>
      <c r="C23" s="280"/>
      <c r="D23" s="280"/>
      <c r="E23" s="280"/>
      <c r="F23" s="280"/>
      <c r="G23" s="280"/>
      <c r="H23" s="280"/>
      <c r="I23" s="281"/>
    </row>
    <row r="24" spans="1:9" x14ac:dyDescent="0.2">
      <c r="A24" s="4"/>
      <c r="B24" s="5"/>
      <c r="C24" s="255" t="s">
        <v>28</v>
      </c>
      <c r="D24" s="255" t="s">
        <v>29</v>
      </c>
      <c r="E24" s="255" t="s">
        <v>30</v>
      </c>
      <c r="F24" s="255" t="s">
        <v>31</v>
      </c>
      <c r="G24" s="255" t="s">
        <v>32</v>
      </c>
      <c r="H24" s="255" t="s">
        <v>33</v>
      </c>
      <c r="I24" s="255" t="s">
        <v>34</v>
      </c>
    </row>
    <row r="25" spans="1:9" x14ac:dyDescent="0.2">
      <c r="A25" s="4"/>
      <c r="B25" s="5"/>
      <c r="C25" s="256" t="s">
        <v>35</v>
      </c>
      <c r="D25" s="257" t="s">
        <v>35</v>
      </c>
      <c r="E25" s="256" t="s">
        <v>35</v>
      </c>
      <c r="F25" s="256" t="s">
        <v>35</v>
      </c>
      <c r="G25" s="256" t="s">
        <v>36</v>
      </c>
      <c r="H25" s="256" t="s">
        <v>36</v>
      </c>
      <c r="I25" s="256" t="s">
        <v>36</v>
      </c>
    </row>
    <row r="26" spans="1:9" x14ac:dyDescent="0.2">
      <c r="A26" s="4" t="s">
        <v>37</v>
      </c>
      <c r="B26" s="5"/>
      <c r="C26" s="6">
        <v>306750</v>
      </c>
      <c r="D26" s="6">
        <v>346163</v>
      </c>
      <c r="E26" s="6">
        <v>368306</v>
      </c>
      <c r="F26" s="7">
        <v>368306</v>
      </c>
      <c r="G26" s="7">
        <v>375944</v>
      </c>
      <c r="H26" s="7">
        <v>390000</v>
      </c>
      <c r="I26" s="7">
        <v>420000</v>
      </c>
    </row>
    <row r="27" spans="1:9" x14ac:dyDescent="0.2">
      <c r="A27" s="4" t="s">
        <v>38</v>
      </c>
      <c r="B27" s="5"/>
      <c r="C27" s="7">
        <v>574137</v>
      </c>
      <c r="D27" s="7">
        <f t="shared" ref="D27:I27" si="0">C38</f>
        <v>389008</v>
      </c>
      <c r="E27" s="7">
        <f t="shared" si="0"/>
        <v>249080</v>
      </c>
      <c r="F27" s="7">
        <f t="shared" si="0"/>
        <v>272331</v>
      </c>
      <c r="G27" s="7">
        <f t="shared" si="0"/>
        <v>333049</v>
      </c>
      <c r="H27" s="7">
        <f t="shared" si="0"/>
        <v>533049</v>
      </c>
      <c r="I27" s="7">
        <f t="shared" si="0"/>
        <v>733049</v>
      </c>
    </row>
    <row r="28" spans="1:9" x14ac:dyDescent="0.2">
      <c r="A28" s="4" t="s">
        <v>39</v>
      </c>
      <c r="B28" s="5"/>
      <c r="C28" s="6">
        <v>249157</v>
      </c>
      <c r="D28" s="6">
        <v>201335</v>
      </c>
      <c r="E28" s="6">
        <v>266745</v>
      </c>
      <c r="F28" s="7">
        <v>346174</v>
      </c>
      <c r="G28" s="7">
        <v>350000</v>
      </c>
      <c r="H28" s="7">
        <v>400000</v>
      </c>
      <c r="I28" s="7">
        <v>450000</v>
      </c>
    </row>
    <row r="29" spans="1:9" x14ac:dyDescent="0.2">
      <c r="A29" s="4" t="s">
        <v>40</v>
      </c>
      <c r="B29" s="5"/>
      <c r="C29" s="6">
        <v>296345</v>
      </c>
      <c r="D29" s="258">
        <v>267226</v>
      </c>
      <c r="E29" s="6">
        <v>162024</v>
      </c>
      <c r="F29" s="8">
        <v>168129</v>
      </c>
      <c r="G29" s="7">
        <v>250000</v>
      </c>
      <c r="H29" s="7">
        <v>300000</v>
      </c>
      <c r="I29" s="7">
        <v>350000</v>
      </c>
    </row>
    <row r="30" spans="1:9" x14ac:dyDescent="0.2">
      <c r="A30" s="4"/>
      <c r="B30" s="5"/>
      <c r="C30" s="8"/>
      <c r="D30" s="7"/>
      <c r="E30" s="7"/>
      <c r="F30" s="7"/>
      <c r="G30" s="7"/>
      <c r="H30" s="7"/>
      <c r="I30" s="7"/>
    </row>
    <row r="31" spans="1:9" x14ac:dyDescent="0.2">
      <c r="A31" s="4" t="s">
        <v>41</v>
      </c>
      <c r="B31" s="243"/>
      <c r="C31" s="244"/>
      <c r="D31" s="244"/>
      <c r="E31" s="244"/>
      <c r="F31" s="244"/>
      <c r="G31" s="244"/>
      <c r="H31" s="244"/>
      <c r="I31" s="8"/>
    </row>
    <row r="32" spans="1:9" x14ac:dyDescent="0.2">
      <c r="A32" s="245" t="s">
        <v>42</v>
      </c>
      <c r="B32" s="5"/>
      <c r="C32" s="8"/>
      <c r="D32" s="246"/>
      <c r="E32" s="244"/>
      <c r="F32" s="244"/>
      <c r="G32" s="244"/>
      <c r="H32" s="244"/>
      <c r="I32" s="8"/>
    </row>
    <row r="33" spans="1:9" x14ac:dyDescent="0.2">
      <c r="A33" s="259" t="s">
        <v>43</v>
      </c>
      <c r="B33" s="9"/>
      <c r="C33" s="6">
        <v>-137941</v>
      </c>
      <c r="D33" s="7">
        <v>-74037</v>
      </c>
      <c r="E33" s="7">
        <f>-6029-75441</f>
        <v>-81470</v>
      </c>
      <c r="F33" s="7">
        <v>-117327</v>
      </c>
      <c r="G33" s="7">
        <v>100000</v>
      </c>
      <c r="H33" s="7">
        <v>100000</v>
      </c>
      <c r="I33" s="7">
        <v>100000</v>
      </c>
    </row>
    <row r="34" spans="1:9" x14ac:dyDescent="0.2">
      <c r="A34" s="10"/>
      <c r="B34" s="9"/>
      <c r="C34" s="7"/>
      <c r="D34" s="7"/>
      <c r="E34" s="7"/>
      <c r="F34" s="7"/>
      <c r="G34" s="7"/>
      <c r="H34" s="7"/>
      <c r="I34" s="7"/>
    </row>
    <row r="35" spans="1:9" x14ac:dyDescent="0.2">
      <c r="A35" s="10"/>
      <c r="B35" s="9"/>
      <c r="C35" s="8"/>
      <c r="D35" s="7"/>
      <c r="E35" s="7"/>
      <c r="F35" s="7"/>
      <c r="G35" s="7"/>
      <c r="H35" s="7"/>
      <c r="I35" s="7"/>
    </row>
    <row r="36" spans="1:9" x14ac:dyDescent="0.2">
      <c r="A36" s="4" t="s">
        <v>44</v>
      </c>
      <c r="B36" s="5"/>
      <c r="C36" s="8">
        <f t="shared" ref="C36:I36" si="1">SUM(C33:C35)</f>
        <v>-137941</v>
      </c>
      <c r="D36" s="8">
        <f t="shared" si="1"/>
        <v>-74037</v>
      </c>
      <c r="E36" s="8">
        <f t="shared" si="1"/>
        <v>-81470</v>
      </c>
      <c r="F36" s="8">
        <f t="shared" si="1"/>
        <v>-117327</v>
      </c>
      <c r="G36" s="8">
        <f t="shared" si="1"/>
        <v>100000</v>
      </c>
      <c r="H36" s="8">
        <f t="shared" si="1"/>
        <v>100000</v>
      </c>
      <c r="I36" s="8">
        <f t="shared" si="1"/>
        <v>100000</v>
      </c>
    </row>
    <row r="37" spans="1:9" x14ac:dyDescent="0.2">
      <c r="A37" s="4"/>
      <c r="B37" s="5"/>
      <c r="C37" s="8"/>
      <c r="D37" s="7"/>
      <c r="E37" s="7"/>
      <c r="F37" s="7"/>
      <c r="G37" s="7"/>
      <c r="H37" s="7"/>
      <c r="I37" s="7"/>
    </row>
    <row r="38" spans="1:9" x14ac:dyDescent="0.2">
      <c r="A38" s="4" t="s">
        <v>45</v>
      </c>
      <c r="B38" s="5"/>
      <c r="C38" s="8">
        <f>+C27+C28-C29+C36</f>
        <v>389008</v>
      </c>
      <c r="D38" s="8">
        <f t="shared" ref="D38:I38" si="2">+D27+D28-D29+D36</f>
        <v>249080</v>
      </c>
      <c r="E38" s="8">
        <f>+E27+E28-E29+E36</f>
        <v>272331</v>
      </c>
      <c r="F38" s="8">
        <f t="shared" si="2"/>
        <v>333049</v>
      </c>
      <c r="G38" s="8">
        <f>+G27+G28-G29+G36</f>
        <v>533049</v>
      </c>
      <c r="H38" s="8">
        <f>+H27+H28-H29+H36</f>
        <v>733049</v>
      </c>
      <c r="I38" s="8">
        <f t="shared" si="2"/>
        <v>933049</v>
      </c>
    </row>
    <row r="39" spans="1:9" x14ac:dyDescent="0.2">
      <c r="A39" s="10"/>
      <c r="B39" s="9"/>
      <c r="C39" s="260"/>
      <c r="D39" s="11"/>
      <c r="E39" s="11"/>
      <c r="F39" s="7"/>
      <c r="G39" s="7"/>
      <c r="H39" s="7"/>
      <c r="I39" s="7"/>
    </row>
    <row r="40" spans="1:9" x14ac:dyDescent="0.2">
      <c r="A40" s="4" t="s">
        <v>46</v>
      </c>
      <c r="B40" s="5"/>
      <c r="C40" s="261">
        <v>133992</v>
      </c>
      <c r="D40" s="6">
        <v>38553</v>
      </c>
      <c r="E40" s="6">
        <v>33490</v>
      </c>
      <c r="F40" s="7">
        <v>37899</v>
      </c>
      <c r="G40" s="7">
        <v>35000</v>
      </c>
      <c r="H40" s="7">
        <v>35000</v>
      </c>
      <c r="I40" s="7">
        <v>35000</v>
      </c>
    </row>
    <row r="41" spans="1:9" x14ac:dyDescent="0.2">
      <c r="A41" s="34"/>
      <c r="B41" s="19"/>
      <c r="C41" s="35"/>
      <c r="D41" s="20"/>
      <c r="E41" s="20"/>
      <c r="F41" s="23"/>
      <c r="G41" s="23"/>
      <c r="H41" s="23"/>
      <c r="I41" s="23"/>
    </row>
    <row r="42" spans="1:9" x14ac:dyDescent="0.2">
      <c r="A42" s="21" t="s">
        <v>47</v>
      </c>
      <c r="B42" s="25"/>
      <c r="C42" s="37">
        <f>C38-C40</f>
        <v>255016</v>
      </c>
      <c r="D42" s="37">
        <f t="shared" ref="D42:I42" si="3">D38-D40</f>
        <v>210527</v>
      </c>
      <c r="E42" s="37">
        <f t="shared" si="3"/>
        <v>238841</v>
      </c>
      <c r="F42" s="38">
        <f t="shared" si="3"/>
        <v>295150</v>
      </c>
      <c r="G42" s="38">
        <f t="shared" si="3"/>
        <v>498049</v>
      </c>
      <c r="H42" s="38">
        <f t="shared" si="3"/>
        <v>698049</v>
      </c>
      <c r="I42" s="38">
        <f t="shared" si="3"/>
        <v>898049</v>
      </c>
    </row>
    <row r="43" spans="1:9" x14ac:dyDescent="0.2">
      <c r="A43" s="12"/>
      <c r="B43" s="12"/>
      <c r="C43" s="13"/>
      <c r="D43" s="13"/>
      <c r="E43" s="13"/>
      <c r="F43" s="13"/>
      <c r="G43" s="13"/>
      <c r="H43" s="13"/>
      <c r="I43" s="13"/>
    </row>
    <row r="44" spans="1:9" x14ac:dyDescent="0.2">
      <c r="A44" s="14" t="s">
        <v>48</v>
      </c>
      <c r="B44" s="15"/>
      <c r="C44" s="16"/>
      <c r="D44" s="16"/>
      <c r="E44" s="17"/>
      <c r="F44" s="17"/>
      <c r="G44" s="17"/>
      <c r="H44" s="17"/>
      <c r="I44" s="17"/>
    </row>
    <row r="45" spans="1:9" x14ac:dyDescent="0.2">
      <c r="A45" s="18" t="s">
        <v>49</v>
      </c>
      <c r="B45" s="19"/>
      <c r="C45" s="11"/>
      <c r="D45" s="11"/>
      <c r="E45" s="20"/>
      <c r="F45" s="20"/>
      <c r="G45" s="20"/>
      <c r="H45" s="20"/>
      <c r="I45" s="20"/>
    </row>
    <row r="46" spans="1:9" x14ac:dyDescent="0.2">
      <c r="A46" s="21"/>
      <c r="B46" s="22"/>
      <c r="C46" s="23"/>
      <c r="D46" s="23"/>
      <c r="E46" s="23"/>
      <c r="F46" s="23"/>
      <c r="G46" s="23"/>
      <c r="H46" s="23"/>
      <c r="I46" s="23"/>
    </row>
    <row r="47" spans="1:9" x14ac:dyDescent="0.2">
      <c r="A47" s="21" t="s">
        <v>50</v>
      </c>
      <c r="B47" s="22"/>
      <c r="C47" s="7"/>
      <c r="D47" s="7"/>
      <c r="E47" s="23"/>
      <c r="F47" s="23"/>
      <c r="G47" s="23"/>
      <c r="H47" s="23"/>
      <c r="I47" s="23"/>
    </row>
    <row r="48" spans="1:9" x14ac:dyDescent="0.2">
      <c r="A48" s="21"/>
      <c r="B48" s="22"/>
      <c r="C48" s="7"/>
      <c r="D48" s="7"/>
      <c r="E48" s="23"/>
      <c r="F48" s="23"/>
      <c r="G48" s="23"/>
      <c r="H48" s="23"/>
      <c r="I48" s="23"/>
    </row>
    <row r="49" spans="1:9" x14ac:dyDescent="0.2">
      <c r="A49" s="24" t="s">
        <v>51</v>
      </c>
      <c r="B49" s="25"/>
      <c r="C49" s="7"/>
      <c r="D49" s="7"/>
      <c r="E49" s="23"/>
      <c r="F49" s="23"/>
      <c r="G49" s="23"/>
      <c r="H49" s="23"/>
      <c r="I49" s="23"/>
    </row>
    <row r="50" spans="1:9" x14ac:dyDescent="0.2">
      <c r="A50" s="26" t="s">
        <v>52</v>
      </c>
      <c r="B50" s="27"/>
      <c r="C50" s="7"/>
      <c r="D50" s="7"/>
      <c r="E50" s="23"/>
      <c r="F50" s="23"/>
      <c r="G50" s="23"/>
      <c r="H50" s="23"/>
      <c r="I50" s="23"/>
    </row>
  </sheetData>
  <sheetProtection selectLockedCells="1"/>
  <printOptions horizontalCentered="1"/>
  <pageMargins left="0.75" right="0.75" top="0.6" bottom="0.55000000000000004" header="0.28000000000000003" footer="0.16"/>
  <pageSetup scale="85"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CC954-6E18-4BF6-AEAE-095C581A1B84}">
  <dimension ref="A1:L12"/>
  <sheetViews>
    <sheetView workbookViewId="0">
      <selection activeCell="N32" sqref="N32"/>
    </sheetView>
  </sheetViews>
  <sheetFormatPr defaultRowHeight="12.75" x14ac:dyDescent="0.2"/>
  <cols>
    <col min="7" max="7" width="13.5703125" bestFit="1" customWidth="1"/>
    <col min="11" max="11" width="7" customWidth="1"/>
    <col min="12" max="12" width="10.140625" bestFit="1" customWidth="1"/>
  </cols>
  <sheetData>
    <row r="1" spans="1:12" ht="15" x14ac:dyDescent="0.2">
      <c r="A1" s="39" t="s">
        <v>53</v>
      </c>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x14ac:dyDescent="0.2">
      <c r="A4" s="41" t="s">
        <v>546</v>
      </c>
      <c r="B4" s="40" t="s">
        <v>67</v>
      </c>
      <c r="C4" s="40" t="s">
        <v>68</v>
      </c>
      <c r="D4" s="40">
        <v>2016</v>
      </c>
      <c r="E4" s="40">
        <v>313</v>
      </c>
      <c r="F4" s="41" t="s">
        <v>285</v>
      </c>
      <c r="G4" s="42">
        <v>-0.01</v>
      </c>
      <c r="H4" s="40" t="s">
        <v>70</v>
      </c>
      <c r="I4" s="40">
        <v>972</v>
      </c>
      <c r="J4" s="41" t="s">
        <v>71</v>
      </c>
      <c r="K4" s="40">
        <v>24</v>
      </c>
      <c r="L4" s="45">
        <v>43646</v>
      </c>
    </row>
    <row r="5" spans="1:12" x14ac:dyDescent="0.2">
      <c r="A5" s="41" t="s">
        <v>546</v>
      </c>
      <c r="B5" s="40" t="s">
        <v>67</v>
      </c>
      <c r="C5" s="40" t="s">
        <v>68</v>
      </c>
      <c r="D5" s="40">
        <v>2018</v>
      </c>
      <c r="E5" s="40">
        <v>313</v>
      </c>
      <c r="F5" s="41" t="s">
        <v>285</v>
      </c>
      <c r="G5" s="42">
        <v>-1472.77</v>
      </c>
      <c r="H5" s="40" t="s">
        <v>70</v>
      </c>
      <c r="I5" s="40">
        <v>972</v>
      </c>
      <c r="J5" s="41" t="s">
        <v>71</v>
      </c>
      <c r="K5" s="40">
        <v>25</v>
      </c>
      <c r="L5" s="45">
        <v>43646</v>
      </c>
    </row>
    <row r="6" spans="1:12" x14ac:dyDescent="0.2">
      <c r="A6" s="41" t="s">
        <v>546</v>
      </c>
      <c r="B6" s="40" t="s">
        <v>67</v>
      </c>
      <c r="C6" s="40" t="s">
        <v>68</v>
      </c>
      <c r="D6" s="40">
        <v>2018</v>
      </c>
      <c r="E6" s="40">
        <v>313</v>
      </c>
      <c r="F6" s="41" t="s">
        <v>285</v>
      </c>
      <c r="G6" s="42">
        <v>-238842.2</v>
      </c>
      <c r="H6" s="40" t="s">
        <v>70</v>
      </c>
      <c r="I6" s="40">
        <v>972</v>
      </c>
      <c r="J6" s="41" t="s">
        <v>114</v>
      </c>
      <c r="K6" s="40">
        <v>26</v>
      </c>
      <c r="L6" s="45">
        <v>43308</v>
      </c>
    </row>
    <row r="7" spans="1:12" x14ac:dyDescent="0.2">
      <c r="A7" s="41" t="s">
        <v>546</v>
      </c>
      <c r="B7" s="40" t="s">
        <v>67</v>
      </c>
      <c r="C7" s="40" t="s">
        <v>68</v>
      </c>
      <c r="D7" s="40">
        <v>2019</v>
      </c>
      <c r="E7" s="40">
        <v>313</v>
      </c>
      <c r="F7" s="41" t="s">
        <v>285</v>
      </c>
      <c r="G7" s="42">
        <v>-20858</v>
      </c>
      <c r="H7" s="40" t="s">
        <v>70</v>
      </c>
      <c r="I7" s="40">
        <v>972</v>
      </c>
      <c r="J7" s="41" t="s">
        <v>516</v>
      </c>
      <c r="K7" s="40">
        <v>2</v>
      </c>
      <c r="L7" s="45">
        <v>43601</v>
      </c>
    </row>
    <row r="8" spans="1:12" x14ac:dyDescent="0.2">
      <c r="A8" s="41" t="s">
        <v>546</v>
      </c>
      <c r="B8" s="40" t="s">
        <v>67</v>
      </c>
      <c r="C8" s="40" t="s">
        <v>68</v>
      </c>
      <c r="D8" s="40">
        <v>2019</v>
      </c>
      <c r="E8" s="40">
        <v>313</v>
      </c>
      <c r="F8" s="41" t="s">
        <v>285</v>
      </c>
      <c r="G8" s="42">
        <v>1472.78</v>
      </c>
      <c r="H8" s="40" t="s">
        <v>70</v>
      </c>
      <c r="I8" s="40">
        <v>971</v>
      </c>
      <c r="J8" s="41" t="s">
        <v>71</v>
      </c>
      <c r="K8" s="40">
        <v>7</v>
      </c>
      <c r="L8" s="45">
        <v>43646</v>
      </c>
    </row>
    <row r="9" spans="1:12" x14ac:dyDescent="0.2">
      <c r="A9" s="41" t="s">
        <v>546</v>
      </c>
      <c r="B9" s="40" t="s">
        <v>67</v>
      </c>
      <c r="C9" s="40" t="s">
        <v>68</v>
      </c>
      <c r="D9" s="40">
        <v>2019</v>
      </c>
      <c r="E9" s="40">
        <v>313</v>
      </c>
      <c r="F9" s="41" t="s">
        <v>285</v>
      </c>
      <c r="G9" s="42">
        <v>238842.2</v>
      </c>
      <c r="H9" s="40" t="s">
        <v>70</v>
      </c>
      <c r="I9" s="40">
        <v>971</v>
      </c>
      <c r="J9" s="41" t="s">
        <v>114</v>
      </c>
      <c r="K9" s="40">
        <v>25</v>
      </c>
      <c r="L9" s="45">
        <v>43308</v>
      </c>
    </row>
    <row r="10" spans="1:12" x14ac:dyDescent="0.2">
      <c r="A10" s="41" t="s">
        <v>546</v>
      </c>
      <c r="B10" s="40" t="s">
        <v>67</v>
      </c>
      <c r="C10" s="40" t="s">
        <v>68</v>
      </c>
      <c r="D10" s="40">
        <v>2019</v>
      </c>
      <c r="E10" s="40">
        <v>313</v>
      </c>
      <c r="F10" s="41" t="s">
        <v>285</v>
      </c>
      <c r="G10" s="42">
        <v>-89923</v>
      </c>
      <c r="H10" s="40" t="s">
        <v>70</v>
      </c>
      <c r="I10" s="40">
        <v>972</v>
      </c>
      <c r="J10" s="41" t="s">
        <v>517</v>
      </c>
      <c r="K10" s="40">
        <v>2</v>
      </c>
      <c r="L10" s="45">
        <v>43378</v>
      </c>
    </row>
    <row r="11" spans="1:12" x14ac:dyDescent="0.2">
      <c r="A11" s="41" t="s">
        <v>546</v>
      </c>
      <c r="B11" s="40" t="s">
        <v>67</v>
      </c>
      <c r="C11" s="40" t="s">
        <v>68</v>
      </c>
      <c r="D11" s="40">
        <v>2019</v>
      </c>
      <c r="E11" s="40">
        <v>313</v>
      </c>
      <c r="F11" s="41" t="s">
        <v>285</v>
      </c>
      <c r="G11" s="42">
        <v>-6546</v>
      </c>
      <c r="H11" s="40" t="s">
        <v>70</v>
      </c>
      <c r="I11" s="40">
        <v>972</v>
      </c>
      <c r="J11" s="41" t="s">
        <v>88</v>
      </c>
      <c r="K11" s="40">
        <v>6</v>
      </c>
      <c r="L11" s="45">
        <v>43433</v>
      </c>
    </row>
    <row r="12" spans="1:12" ht="13.5" thickBot="1" x14ac:dyDescent="0.25">
      <c r="A12" s="41"/>
      <c r="B12" s="40"/>
      <c r="C12" s="40"/>
      <c r="D12" s="40"/>
      <c r="E12" s="40"/>
      <c r="F12" s="41"/>
      <c r="G12" s="46">
        <f>SUM(G4:G11)</f>
        <v>-117327</v>
      </c>
      <c r="H12" s="40"/>
      <c r="I12" s="40"/>
      <c r="J12" s="41"/>
      <c r="K12" s="40"/>
      <c r="L12" s="45"/>
    </row>
  </sheetData>
  <pageMargins left="0.75" right="0.75" top="1" bottom="1" header="0.5" footer="0.5"/>
  <pageSetup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EC040-A9F7-450C-9B6A-1C32935E8F75}">
  <sheetPr>
    <pageSetUpPr fitToPage="1"/>
  </sheetPr>
  <dimension ref="A1:J45"/>
  <sheetViews>
    <sheetView zoomScaleNormal="100" workbookViewId="0">
      <selection activeCell="F19" sqref="F19"/>
    </sheetView>
  </sheetViews>
  <sheetFormatPr defaultRowHeight="12.75" x14ac:dyDescent="0.2"/>
  <cols>
    <col min="1" max="2" width="14.7109375" style="296" customWidth="1"/>
    <col min="3" max="8" width="14" style="296" customWidth="1"/>
    <col min="9" max="9" width="13.140625" style="296" customWidth="1"/>
    <col min="10" max="16384" width="9.140625" style="296"/>
  </cols>
  <sheetData>
    <row r="1" spans="1:10" x14ac:dyDescent="0.2">
      <c r="A1" s="432"/>
      <c r="B1" s="432"/>
      <c r="C1" s="432"/>
      <c r="D1" s="432"/>
      <c r="E1" s="432"/>
      <c r="F1" s="432"/>
      <c r="G1" s="432"/>
      <c r="H1" s="432"/>
      <c r="I1" s="432"/>
      <c r="J1" s="432"/>
    </row>
    <row r="2" spans="1:10" x14ac:dyDescent="0.2">
      <c r="A2" s="444" t="s">
        <v>0</v>
      </c>
      <c r="B2" s="437" t="s">
        <v>1</v>
      </c>
      <c r="C2" s="446"/>
      <c r="D2" s="446"/>
      <c r="E2" s="290"/>
      <c r="F2" s="444"/>
      <c r="G2" s="292" t="s">
        <v>2</v>
      </c>
      <c r="H2" s="437" t="s">
        <v>196</v>
      </c>
      <c r="I2" s="290"/>
    </row>
    <row r="3" spans="1:10" x14ac:dyDescent="0.2">
      <c r="A3" s="444" t="s">
        <v>4</v>
      </c>
      <c r="B3" s="437" t="s">
        <v>197</v>
      </c>
      <c r="C3" s="446"/>
      <c r="D3" s="446"/>
      <c r="E3" s="290"/>
      <c r="F3" s="444"/>
      <c r="G3" s="292" t="s">
        <v>6</v>
      </c>
      <c r="H3" s="438" t="s">
        <v>198</v>
      </c>
      <c r="I3" s="290"/>
    </row>
    <row r="4" spans="1:10" x14ac:dyDescent="0.2">
      <c r="A4" s="444" t="s">
        <v>8</v>
      </c>
      <c r="B4" s="437" t="s">
        <v>579</v>
      </c>
      <c r="C4" s="446"/>
      <c r="D4" s="446"/>
      <c r="E4" s="290"/>
      <c r="F4" s="444"/>
      <c r="G4" s="292" t="s">
        <v>10</v>
      </c>
      <c r="H4" s="437" t="s">
        <v>11</v>
      </c>
      <c r="I4" s="287"/>
    </row>
    <row r="5" spans="1:10" x14ac:dyDescent="0.2">
      <c r="A5" s="444" t="s">
        <v>12</v>
      </c>
      <c r="B5" s="437" t="s">
        <v>230</v>
      </c>
      <c r="C5" s="287"/>
      <c r="D5" s="287"/>
      <c r="E5" s="290"/>
      <c r="F5" s="444"/>
      <c r="G5" s="292" t="s">
        <v>14</v>
      </c>
      <c r="H5" s="438" t="s">
        <v>580</v>
      </c>
      <c r="I5" s="287"/>
    </row>
    <row r="6" spans="1:10" x14ac:dyDescent="0.2">
      <c r="A6" s="444"/>
      <c r="B6" s="444"/>
      <c r="C6" s="444"/>
      <c r="D6" s="444"/>
      <c r="E6" s="444"/>
      <c r="F6" s="444"/>
      <c r="G6" s="444"/>
      <c r="H6" s="444"/>
      <c r="I6" s="444"/>
      <c r="J6" s="444"/>
    </row>
    <row r="7" spans="1:10" x14ac:dyDescent="0.2">
      <c r="A7" s="444"/>
      <c r="B7" s="444"/>
      <c r="C7" s="444"/>
      <c r="D7" s="444"/>
      <c r="E7" s="444"/>
      <c r="F7" s="444"/>
      <c r="G7" s="444"/>
      <c r="H7" s="444"/>
      <c r="I7" s="444"/>
      <c r="J7" s="444"/>
    </row>
    <row r="8" spans="1:10" x14ac:dyDescent="0.2">
      <c r="A8" s="444" t="s">
        <v>15</v>
      </c>
      <c r="B8" s="444"/>
      <c r="C8" s="290"/>
      <c r="D8" s="290"/>
      <c r="E8" s="290"/>
      <c r="F8" s="290"/>
      <c r="G8" s="290"/>
      <c r="H8" s="290"/>
      <c r="I8" s="290"/>
      <c r="J8" s="290"/>
    </row>
    <row r="9" spans="1:10" ht="24" customHeight="1" x14ac:dyDescent="0.2">
      <c r="A9" s="463" t="s">
        <v>581</v>
      </c>
      <c r="B9" s="463"/>
      <c r="C9" s="463"/>
      <c r="D9" s="463"/>
      <c r="E9" s="463"/>
      <c r="F9" s="463"/>
      <c r="G9" s="463"/>
      <c r="H9" s="463"/>
      <c r="I9" s="463"/>
      <c r="J9" s="447"/>
    </row>
    <row r="10" spans="1:10" x14ac:dyDescent="0.2">
      <c r="A10" s="444" t="s">
        <v>18</v>
      </c>
      <c r="B10" s="444"/>
      <c r="C10" s="290"/>
      <c r="D10" s="290"/>
      <c r="E10" s="290"/>
      <c r="F10" s="290"/>
      <c r="G10" s="290"/>
      <c r="H10" s="290"/>
      <c r="I10" s="290"/>
      <c r="J10" s="290"/>
    </row>
    <row r="11" spans="1:10" ht="25.5" customHeight="1" x14ac:dyDescent="0.2">
      <c r="A11" s="463" t="s">
        <v>582</v>
      </c>
      <c r="B11" s="463"/>
      <c r="C11" s="463"/>
      <c r="D11" s="463"/>
      <c r="E11" s="463"/>
      <c r="F11" s="463"/>
      <c r="G11" s="463"/>
      <c r="H11" s="463"/>
      <c r="I11" s="463"/>
      <c r="J11" s="447"/>
    </row>
    <row r="12" spans="1:10" x14ac:dyDescent="0.2">
      <c r="A12" s="444" t="s">
        <v>20</v>
      </c>
      <c r="B12" s="444"/>
      <c r="C12" s="290"/>
      <c r="D12" s="290"/>
      <c r="E12" s="290"/>
      <c r="F12" s="290"/>
      <c r="G12" s="290"/>
      <c r="H12" s="290"/>
      <c r="I12" s="290"/>
      <c r="J12" s="290"/>
    </row>
    <row r="13" spans="1:10" ht="12.75" customHeight="1" x14ac:dyDescent="0.2">
      <c r="A13" s="463" t="s">
        <v>583</v>
      </c>
      <c r="B13" s="463"/>
      <c r="C13" s="463"/>
      <c r="D13" s="463"/>
      <c r="E13" s="463"/>
      <c r="F13" s="463"/>
      <c r="G13" s="463"/>
      <c r="H13" s="463"/>
      <c r="I13" s="463"/>
      <c r="J13" s="447"/>
    </row>
    <row r="14" spans="1:10" x14ac:dyDescent="0.2">
      <c r="A14" s="444" t="s">
        <v>584</v>
      </c>
      <c r="B14" s="444"/>
      <c r="C14" s="290"/>
      <c r="D14" s="290"/>
      <c r="E14" s="290"/>
      <c r="F14" s="290"/>
      <c r="G14" s="290"/>
      <c r="H14" s="290"/>
      <c r="I14" s="290"/>
      <c r="J14" s="290"/>
    </row>
    <row r="15" spans="1:10" x14ac:dyDescent="0.2">
      <c r="A15" s="444"/>
      <c r="B15" s="444"/>
      <c r="C15" s="290"/>
      <c r="D15" s="290"/>
      <c r="E15" s="290"/>
      <c r="F15" s="290"/>
      <c r="G15" s="290"/>
      <c r="H15" s="290"/>
      <c r="I15" s="290"/>
      <c r="J15" s="290"/>
    </row>
    <row r="16" spans="1:10" x14ac:dyDescent="0.2">
      <c r="A16" s="284" t="s">
        <v>24</v>
      </c>
      <c r="B16" s="444"/>
      <c r="C16" s="290"/>
      <c r="D16" s="290"/>
      <c r="E16" s="290"/>
      <c r="F16" s="290"/>
      <c r="G16" s="290"/>
      <c r="H16" s="290"/>
      <c r="I16" s="290"/>
      <c r="J16" s="290"/>
    </row>
    <row r="17" spans="1:10" x14ac:dyDescent="0.2">
      <c r="A17" s="291" t="s">
        <v>585</v>
      </c>
      <c r="B17" s="291"/>
      <c r="C17" s="290"/>
      <c r="D17" s="290"/>
      <c r="E17" s="290"/>
      <c r="F17" s="290"/>
      <c r="G17" s="290"/>
      <c r="H17" s="290"/>
      <c r="I17" s="290"/>
      <c r="J17" s="290"/>
    </row>
    <row r="18" spans="1:10" x14ac:dyDescent="0.2">
      <c r="A18" s="448" t="s">
        <v>27</v>
      </c>
      <c r="B18" s="449"/>
      <c r="C18" s="449"/>
      <c r="D18" s="449"/>
      <c r="E18" s="449"/>
      <c r="F18" s="449"/>
      <c r="G18" s="449"/>
      <c r="H18" s="449"/>
      <c r="I18" s="450"/>
    </row>
    <row r="19" spans="1:10" x14ac:dyDescent="0.2">
      <c r="A19" s="58"/>
      <c r="B19" s="59"/>
      <c r="C19" s="145" t="s">
        <v>28</v>
      </c>
      <c r="D19" s="145" t="s">
        <v>29</v>
      </c>
      <c r="E19" s="145" t="s">
        <v>30</v>
      </c>
      <c r="F19" s="145" t="s">
        <v>31</v>
      </c>
      <c r="G19" s="145" t="s">
        <v>32</v>
      </c>
      <c r="H19" s="145" t="s">
        <v>33</v>
      </c>
      <c r="I19" s="145" t="s">
        <v>34</v>
      </c>
    </row>
    <row r="20" spans="1:10" x14ac:dyDescent="0.2">
      <c r="A20" s="58"/>
      <c r="B20" s="59"/>
      <c r="C20" s="146" t="s">
        <v>35</v>
      </c>
      <c r="D20" s="147" t="s">
        <v>35</v>
      </c>
      <c r="E20" s="146" t="s">
        <v>35</v>
      </c>
      <c r="F20" s="146" t="s">
        <v>35</v>
      </c>
      <c r="G20" s="146" t="s">
        <v>36</v>
      </c>
      <c r="H20" s="146" t="s">
        <v>36</v>
      </c>
      <c r="I20" s="146" t="s">
        <v>36</v>
      </c>
    </row>
    <row r="21" spans="1:10" x14ac:dyDescent="0.2">
      <c r="A21" s="58" t="s">
        <v>37</v>
      </c>
      <c r="B21" s="59"/>
      <c r="C21" s="441">
        <v>0</v>
      </c>
      <c r="D21" s="85"/>
      <c r="E21" s="137"/>
      <c r="F21" s="288"/>
      <c r="G21" s="62"/>
      <c r="H21" s="62"/>
      <c r="I21" s="62"/>
    </row>
    <row r="22" spans="1:10" x14ac:dyDescent="0.2">
      <c r="A22" s="58" t="s">
        <v>38</v>
      </c>
      <c r="B22" s="59"/>
      <c r="C22" s="441">
        <v>2773087</v>
      </c>
      <c r="D22" s="62">
        <f t="shared" ref="D22:I22" si="0">C33</f>
        <v>845333</v>
      </c>
      <c r="E22" s="62">
        <f>D33</f>
        <v>827109</v>
      </c>
      <c r="F22" s="62">
        <f>E33</f>
        <v>832357</v>
      </c>
      <c r="G22" s="62">
        <f t="shared" si="0"/>
        <v>0</v>
      </c>
      <c r="H22" s="62">
        <f t="shared" si="0"/>
        <v>0</v>
      </c>
      <c r="I22" s="62">
        <f t="shared" si="0"/>
        <v>0</v>
      </c>
    </row>
    <row r="23" spans="1:10" x14ac:dyDescent="0.2">
      <c r="A23" s="58" t="s">
        <v>39</v>
      </c>
      <c r="B23" s="59"/>
      <c r="C23" s="441">
        <v>12909</v>
      </c>
      <c r="D23" s="85">
        <v>6710</v>
      </c>
      <c r="E23" s="85">
        <v>5248</v>
      </c>
      <c r="F23" s="288">
        <v>7000</v>
      </c>
      <c r="G23" s="62"/>
      <c r="H23" s="62"/>
      <c r="I23" s="62"/>
    </row>
    <row r="24" spans="1:10" x14ac:dyDescent="0.2">
      <c r="A24" s="58" t="s">
        <v>40</v>
      </c>
      <c r="B24" s="59"/>
      <c r="C24" s="441">
        <v>1940663</v>
      </c>
      <c r="D24" s="87">
        <v>24934</v>
      </c>
      <c r="E24" s="85"/>
      <c r="F24" s="283">
        <v>0</v>
      </c>
      <c r="G24" s="62"/>
      <c r="H24" s="62"/>
      <c r="I24" s="62"/>
    </row>
    <row r="25" spans="1:10" x14ac:dyDescent="0.2">
      <c r="A25" s="58"/>
      <c r="B25" s="59"/>
      <c r="C25" s="441"/>
      <c r="D25" s="62"/>
      <c r="E25" s="62"/>
      <c r="F25" s="288"/>
      <c r="G25" s="62"/>
      <c r="H25" s="62"/>
      <c r="I25" s="62"/>
    </row>
    <row r="26" spans="1:10" x14ac:dyDescent="0.2">
      <c r="A26" s="58" t="s">
        <v>41</v>
      </c>
      <c r="B26" s="51"/>
      <c r="C26" s="441"/>
      <c r="D26" s="148"/>
      <c r="E26" s="148"/>
      <c r="F26" s="289"/>
      <c r="G26" s="148"/>
      <c r="H26" s="148"/>
      <c r="I26" s="63"/>
    </row>
    <row r="27" spans="1:10" x14ac:dyDescent="0.2">
      <c r="A27" s="149" t="s">
        <v>42</v>
      </c>
      <c r="B27" s="59"/>
      <c r="C27" s="441"/>
      <c r="D27" s="150"/>
      <c r="E27" s="148"/>
      <c r="F27" s="289"/>
      <c r="G27" s="148"/>
      <c r="H27" s="148"/>
      <c r="I27" s="63"/>
    </row>
    <row r="28" spans="1:10" x14ac:dyDescent="0.2">
      <c r="A28" s="225" t="s">
        <v>43</v>
      </c>
      <c r="B28" s="152"/>
      <c r="C28" s="441"/>
      <c r="D28" s="85"/>
      <c r="E28" s="85"/>
      <c r="F28" s="286">
        <v>-839357</v>
      </c>
      <c r="G28" s="62"/>
      <c r="H28" s="62"/>
      <c r="I28" s="62"/>
    </row>
    <row r="29" spans="1:10" x14ac:dyDescent="0.2">
      <c r="A29" s="151"/>
      <c r="B29" s="152"/>
      <c r="C29" s="441"/>
      <c r="D29" s="62"/>
      <c r="E29" s="62"/>
      <c r="F29" s="286"/>
      <c r="G29" s="62"/>
      <c r="H29" s="62"/>
      <c r="I29" s="62"/>
    </row>
    <row r="30" spans="1:10" x14ac:dyDescent="0.2">
      <c r="A30" s="151"/>
      <c r="B30" s="152"/>
      <c r="C30" s="441"/>
      <c r="D30" s="62"/>
      <c r="E30" s="62"/>
      <c r="F30" s="286"/>
      <c r="G30" s="62"/>
      <c r="H30" s="62"/>
      <c r="I30" s="62"/>
    </row>
    <row r="31" spans="1:10" x14ac:dyDescent="0.2">
      <c r="A31" s="58" t="s">
        <v>44</v>
      </c>
      <c r="B31" s="59"/>
      <c r="C31" s="440">
        <f t="shared" ref="C31" si="1">SUM(C28:C30)</f>
        <v>0</v>
      </c>
      <c r="D31" s="63">
        <f t="shared" ref="D31:I31" si="2">SUM(D28:D30)</f>
        <v>0</v>
      </c>
      <c r="E31" s="63">
        <f t="shared" si="2"/>
        <v>0</v>
      </c>
      <c r="F31" s="295">
        <f t="shared" si="2"/>
        <v>-839357</v>
      </c>
      <c r="G31" s="63">
        <f t="shared" si="2"/>
        <v>0</v>
      </c>
      <c r="H31" s="63">
        <f t="shared" si="2"/>
        <v>0</v>
      </c>
      <c r="I31" s="63">
        <f t="shared" si="2"/>
        <v>0</v>
      </c>
    </row>
    <row r="32" spans="1:10" x14ac:dyDescent="0.2">
      <c r="A32" s="58"/>
      <c r="B32" s="59"/>
      <c r="C32" s="441"/>
      <c r="D32" s="62"/>
      <c r="E32" s="62"/>
      <c r="F32" s="288"/>
      <c r="G32" s="62"/>
      <c r="H32" s="62"/>
      <c r="I32" s="62"/>
    </row>
    <row r="33" spans="1:9" x14ac:dyDescent="0.2">
      <c r="A33" s="58" t="s">
        <v>45</v>
      </c>
      <c r="B33" s="59"/>
      <c r="C33" s="440">
        <f t="shared" ref="C33" si="3">+C22+C23-C24+C31</f>
        <v>845333</v>
      </c>
      <c r="D33" s="63">
        <f t="shared" ref="D33:I33" si="4">+D22+D23-D24+D31</f>
        <v>827109</v>
      </c>
      <c r="E33" s="63">
        <f>+E22+E23-E24+E31</f>
        <v>832357</v>
      </c>
      <c r="F33" s="283">
        <f t="shared" ref="F33" si="5">+F22+F23-F24+F31</f>
        <v>0</v>
      </c>
      <c r="G33" s="63">
        <f>+G22+G23-G24+G31</f>
        <v>0</v>
      </c>
      <c r="H33" s="63">
        <f>+H22+H23-H24+H31</f>
        <v>0</v>
      </c>
      <c r="I33" s="63">
        <f t="shared" si="4"/>
        <v>0</v>
      </c>
    </row>
    <row r="34" spans="1:9" x14ac:dyDescent="0.2">
      <c r="A34" s="151"/>
      <c r="B34" s="152"/>
      <c r="C34" s="441"/>
      <c r="D34" s="67"/>
      <c r="E34" s="67"/>
      <c r="F34" s="288"/>
      <c r="G34" s="62"/>
      <c r="H34" s="62"/>
      <c r="I34" s="62"/>
    </row>
    <row r="35" spans="1:9" x14ac:dyDescent="0.2">
      <c r="A35" s="58" t="s">
        <v>46</v>
      </c>
      <c r="B35" s="59"/>
      <c r="C35" s="441">
        <v>89263</v>
      </c>
      <c r="D35" s="67">
        <v>0</v>
      </c>
      <c r="E35" s="67">
        <v>0</v>
      </c>
      <c r="F35" s="288"/>
      <c r="G35" s="62"/>
      <c r="H35" s="62"/>
      <c r="I35" s="62"/>
    </row>
    <row r="36" spans="1:9" x14ac:dyDescent="0.2">
      <c r="A36" s="151"/>
      <c r="B36" s="152"/>
      <c r="C36" s="441"/>
      <c r="D36" s="67"/>
      <c r="E36" s="67"/>
      <c r="F36" s="288"/>
      <c r="G36" s="136"/>
      <c r="H36" s="62"/>
      <c r="I36" s="62"/>
    </row>
    <row r="37" spans="1:9" x14ac:dyDescent="0.2">
      <c r="A37" s="58" t="s">
        <v>47</v>
      </c>
      <c r="B37" s="154"/>
      <c r="C37" s="293">
        <f t="shared" ref="C37" si="6">C33-C35</f>
        <v>756070</v>
      </c>
      <c r="D37" s="155">
        <f t="shared" ref="D37:I37" si="7">D33-D35</f>
        <v>827109</v>
      </c>
      <c r="E37" s="155">
        <f t="shared" si="7"/>
        <v>832357</v>
      </c>
      <c r="F37" s="294">
        <f t="shared" si="7"/>
        <v>0</v>
      </c>
      <c r="G37" s="156">
        <f t="shared" si="7"/>
        <v>0</v>
      </c>
      <c r="H37" s="156">
        <f t="shared" si="7"/>
        <v>0</v>
      </c>
      <c r="I37" s="156">
        <f t="shared" si="7"/>
        <v>0</v>
      </c>
    </row>
    <row r="38" spans="1:9" x14ac:dyDescent="0.2">
      <c r="A38" s="157"/>
      <c r="B38" s="157"/>
      <c r="C38" s="158"/>
      <c r="D38" s="158"/>
      <c r="E38" s="158"/>
      <c r="F38" s="158"/>
      <c r="G38" s="158"/>
      <c r="H38" s="158"/>
      <c r="I38" s="158"/>
    </row>
    <row r="39" spans="1:9" x14ac:dyDescent="0.2">
      <c r="A39" s="159" t="s">
        <v>48</v>
      </c>
      <c r="B39" s="345"/>
      <c r="C39" s="160"/>
      <c r="D39" s="160"/>
      <c r="E39" s="160"/>
      <c r="F39" s="160"/>
      <c r="G39" s="160"/>
      <c r="H39" s="160"/>
      <c r="I39" s="160"/>
    </row>
    <row r="40" spans="1:9" x14ac:dyDescent="0.2">
      <c r="A40" s="161" t="s">
        <v>49</v>
      </c>
      <c r="B40" s="152"/>
      <c r="C40" s="67"/>
      <c r="D40" s="67"/>
      <c r="E40" s="67"/>
      <c r="F40" s="67"/>
      <c r="G40" s="67"/>
      <c r="H40" s="67"/>
      <c r="I40" s="67"/>
    </row>
    <row r="41" spans="1:9" x14ac:dyDescent="0.2">
      <c r="A41" s="314"/>
      <c r="B41" s="306"/>
      <c r="C41" s="340"/>
      <c r="D41" s="340"/>
      <c r="E41" s="340"/>
      <c r="F41" s="340"/>
      <c r="G41" s="340"/>
      <c r="H41" s="340"/>
      <c r="I41" s="340"/>
    </row>
    <row r="42" spans="1:9" x14ac:dyDescent="0.2">
      <c r="A42" s="314" t="s">
        <v>50</v>
      </c>
      <c r="B42" s="306"/>
      <c r="C42" s="326"/>
      <c r="D42" s="326"/>
      <c r="E42" s="340"/>
      <c r="F42" s="340"/>
      <c r="G42" s="340"/>
      <c r="H42" s="340"/>
      <c r="I42" s="340"/>
    </row>
    <row r="43" spans="1:9" x14ac:dyDescent="0.2">
      <c r="A43" s="314"/>
      <c r="B43" s="306"/>
      <c r="C43" s="326"/>
      <c r="D43" s="326"/>
      <c r="E43" s="340"/>
      <c r="F43" s="340"/>
      <c r="G43" s="340"/>
      <c r="H43" s="340"/>
      <c r="I43" s="340"/>
    </row>
    <row r="44" spans="1:9" x14ac:dyDescent="0.2">
      <c r="A44" s="310" t="s">
        <v>51</v>
      </c>
      <c r="B44" s="308"/>
      <c r="C44" s="326"/>
      <c r="D44" s="326"/>
      <c r="E44" s="340"/>
      <c r="F44" s="340"/>
      <c r="G44" s="340"/>
      <c r="H44" s="340"/>
      <c r="I44" s="340"/>
    </row>
    <row r="45" spans="1:9" x14ac:dyDescent="0.2">
      <c r="A45" s="313" t="s">
        <v>52</v>
      </c>
      <c r="B45" s="309"/>
      <c r="C45" s="326"/>
      <c r="D45" s="326"/>
      <c r="E45" s="340"/>
      <c r="F45" s="340"/>
      <c r="G45" s="340"/>
      <c r="H45" s="340"/>
      <c r="I45" s="340"/>
    </row>
  </sheetData>
  <sheetProtection selectLockedCells="1"/>
  <mergeCells count="4">
    <mergeCell ref="A9:I9"/>
    <mergeCell ref="A11:I11"/>
    <mergeCell ref="A13:I13"/>
    <mergeCell ref="A18:I18"/>
  </mergeCells>
  <printOptions horizontalCentered="1"/>
  <pageMargins left="0.75" right="0.75" top="0.6" bottom="0.55000000000000004" header="0.28000000000000003" footer="0.16"/>
  <pageSetup scale="94"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BAA6D-E0DC-402F-BCD2-DB8A91E7C96F}">
  <dimension ref="A1:L11"/>
  <sheetViews>
    <sheetView workbookViewId="0">
      <selection activeCell="L13" sqref="L13"/>
    </sheetView>
  </sheetViews>
  <sheetFormatPr defaultRowHeight="12.75" x14ac:dyDescent="0.2"/>
  <cols>
    <col min="1" max="6" width="9.140625" style="296"/>
    <col min="7" max="7" width="13.5703125" style="296" bestFit="1" customWidth="1"/>
    <col min="8" max="10" width="9.140625" style="296"/>
    <col min="11" max="11" width="7" style="296" customWidth="1"/>
    <col min="12" max="12" width="10.140625" style="296" bestFit="1" customWidth="1"/>
    <col min="13" max="16384" width="9.140625" style="296"/>
  </cols>
  <sheetData>
    <row r="1" spans="1:12" ht="15" x14ac:dyDescent="0.2">
      <c r="A1" s="297" t="s">
        <v>53</v>
      </c>
    </row>
    <row r="3" spans="1:12" ht="30" x14ac:dyDescent="0.2">
      <c r="A3" s="298" t="s">
        <v>54</v>
      </c>
      <c r="B3" s="298" t="s">
        <v>55</v>
      </c>
      <c r="C3" s="298" t="s">
        <v>56</v>
      </c>
      <c r="D3" s="298" t="s">
        <v>57</v>
      </c>
      <c r="E3" s="298" t="s">
        <v>58</v>
      </c>
      <c r="F3" s="298" t="s">
        <v>59</v>
      </c>
      <c r="G3" s="299" t="s">
        <v>60</v>
      </c>
      <c r="H3" s="298" t="s">
        <v>61</v>
      </c>
      <c r="I3" s="298" t="s">
        <v>62</v>
      </c>
      <c r="J3" s="298" t="s">
        <v>63</v>
      </c>
      <c r="K3" s="298" t="s">
        <v>64</v>
      </c>
      <c r="L3" s="298" t="s">
        <v>65</v>
      </c>
    </row>
    <row r="4" spans="1:12" x14ac:dyDescent="0.2">
      <c r="A4" s="41" t="s">
        <v>207</v>
      </c>
      <c r="B4" s="40" t="s">
        <v>67</v>
      </c>
      <c r="C4" s="40" t="s">
        <v>68</v>
      </c>
      <c r="D4" s="40">
        <v>2005</v>
      </c>
      <c r="E4" s="40">
        <v>314</v>
      </c>
      <c r="F4" s="41" t="s">
        <v>187</v>
      </c>
      <c r="G4" s="407">
        <v>-2268</v>
      </c>
      <c r="H4" s="40" t="s">
        <v>70</v>
      </c>
      <c r="I4" s="40">
        <v>972</v>
      </c>
      <c r="J4" s="41" t="s">
        <v>80</v>
      </c>
      <c r="K4" s="40">
        <v>1</v>
      </c>
      <c r="L4" s="45">
        <v>43635</v>
      </c>
    </row>
    <row r="5" spans="1:12" x14ac:dyDescent="0.2">
      <c r="A5" s="41" t="s">
        <v>207</v>
      </c>
      <c r="B5" s="40" t="s">
        <v>67</v>
      </c>
      <c r="C5" s="40" t="s">
        <v>68</v>
      </c>
      <c r="D5" s="40">
        <v>2008</v>
      </c>
      <c r="E5" s="40">
        <v>314</v>
      </c>
      <c r="F5" s="41" t="s">
        <v>187</v>
      </c>
      <c r="G5" s="407">
        <v>-41250</v>
      </c>
      <c r="H5" s="40" t="s">
        <v>70</v>
      </c>
      <c r="I5" s="40">
        <v>972</v>
      </c>
      <c r="J5" s="41" t="s">
        <v>80</v>
      </c>
      <c r="K5" s="40">
        <v>2</v>
      </c>
      <c r="L5" s="45">
        <v>43635</v>
      </c>
    </row>
    <row r="6" spans="1:12" x14ac:dyDescent="0.2">
      <c r="A6" s="41" t="s">
        <v>207</v>
      </c>
      <c r="B6" s="40" t="s">
        <v>67</v>
      </c>
      <c r="C6" s="40" t="s">
        <v>68</v>
      </c>
      <c r="D6" s="40">
        <v>2009</v>
      </c>
      <c r="E6" s="40">
        <v>314</v>
      </c>
      <c r="F6" s="41" t="s">
        <v>187</v>
      </c>
      <c r="G6" s="407">
        <v>-20810</v>
      </c>
      <c r="H6" s="40" t="s">
        <v>70</v>
      </c>
      <c r="I6" s="40">
        <v>972</v>
      </c>
      <c r="J6" s="41" t="s">
        <v>80</v>
      </c>
      <c r="K6" s="40">
        <v>3</v>
      </c>
      <c r="L6" s="45">
        <v>43635</v>
      </c>
    </row>
    <row r="7" spans="1:12" x14ac:dyDescent="0.2">
      <c r="A7" s="41" t="s">
        <v>207</v>
      </c>
      <c r="B7" s="40" t="s">
        <v>67</v>
      </c>
      <c r="C7" s="40" t="s">
        <v>68</v>
      </c>
      <c r="D7" s="40">
        <v>2014</v>
      </c>
      <c r="E7" s="40">
        <v>314</v>
      </c>
      <c r="F7" s="41" t="s">
        <v>187</v>
      </c>
      <c r="G7" s="407">
        <v>-136528.5</v>
      </c>
      <c r="H7" s="40" t="s">
        <v>70</v>
      </c>
      <c r="I7" s="40">
        <v>972</v>
      </c>
      <c r="J7" s="41" t="s">
        <v>80</v>
      </c>
      <c r="K7" s="40">
        <v>4</v>
      </c>
      <c r="L7" s="45">
        <v>43635</v>
      </c>
    </row>
    <row r="8" spans="1:12" x14ac:dyDescent="0.2">
      <c r="A8" s="41" t="s">
        <v>207</v>
      </c>
      <c r="B8" s="40" t="s">
        <v>67</v>
      </c>
      <c r="C8" s="40" t="s">
        <v>68</v>
      </c>
      <c r="D8" s="40">
        <v>2015</v>
      </c>
      <c r="E8" s="40">
        <v>314</v>
      </c>
      <c r="F8" s="41" t="s">
        <v>187</v>
      </c>
      <c r="G8" s="407">
        <v>-619002.35</v>
      </c>
      <c r="H8" s="40" t="s">
        <v>70</v>
      </c>
      <c r="I8" s="40">
        <v>972</v>
      </c>
      <c r="J8" s="41" t="s">
        <v>80</v>
      </c>
      <c r="K8" s="40">
        <v>5</v>
      </c>
      <c r="L8" s="45">
        <v>43635</v>
      </c>
    </row>
    <row r="9" spans="1:12" x14ac:dyDescent="0.2">
      <c r="A9" s="41" t="s">
        <v>207</v>
      </c>
      <c r="B9" s="40" t="s">
        <v>67</v>
      </c>
      <c r="C9" s="40" t="s">
        <v>68</v>
      </c>
      <c r="D9" s="40">
        <v>2016</v>
      </c>
      <c r="E9" s="40">
        <v>314</v>
      </c>
      <c r="F9" s="41" t="s">
        <v>187</v>
      </c>
      <c r="G9" s="407">
        <v>-540</v>
      </c>
      <c r="H9" s="40" t="s">
        <v>70</v>
      </c>
      <c r="I9" s="40">
        <v>972</v>
      </c>
      <c r="J9" s="41" t="s">
        <v>80</v>
      </c>
      <c r="K9" s="40">
        <v>6</v>
      </c>
      <c r="L9" s="45">
        <v>43635</v>
      </c>
    </row>
    <row r="10" spans="1:12" x14ac:dyDescent="0.2">
      <c r="A10" s="41" t="s">
        <v>207</v>
      </c>
      <c r="B10" s="40" t="s">
        <v>67</v>
      </c>
      <c r="C10" s="40" t="s">
        <v>68</v>
      </c>
      <c r="D10" s="40">
        <v>2017</v>
      </c>
      <c r="E10" s="40">
        <v>314</v>
      </c>
      <c r="F10" s="41" t="s">
        <v>187</v>
      </c>
      <c r="G10" s="407">
        <v>-18958.73</v>
      </c>
      <c r="H10" s="40" t="s">
        <v>70</v>
      </c>
      <c r="I10" s="40">
        <v>972</v>
      </c>
      <c r="J10" s="41" t="s">
        <v>80</v>
      </c>
      <c r="K10" s="40">
        <v>7</v>
      </c>
      <c r="L10" s="45">
        <v>43635</v>
      </c>
    </row>
    <row r="11" spans="1:12" ht="13.5" thickBot="1" x14ac:dyDescent="0.25">
      <c r="A11" s="41"/>
      <c r="B11" s="40"/>
      <c r="C11" s="40"/>
      <c r="D11" s="40"/>
      <c r="E11" s="40"/>
      <c r="F11" s="41"/>
      <c r="G11" s="285">
        <f>SUM(G4:G10)</f>
        <v>-839357.58</v>
      </c>
      <c r="H11" s="40"/>
      <c r="I11" s="40"/>
      <c r="J11" s="41"/>
      <c r="K11" s="40"/>
      <c r="L11" s="45"/>
    </row>
  </sheetData>
  <pageMargins left="0.75" right="0.75" top="1" bottom="1" header="0.5" footer="0.5"/>
  <pageSetup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4BFBC-4409-4AB2-98D9-F308A14642D6}">
  <sheetPr>
    <pageSetUpPr fitToPage="1"/>
  </sheetPr>
  <dimension ref="A1:I47"/>
  <sheetViews>
    <sheetView zoomScaleNormal="100" workbookViewId="0">
      <selection activeCell="D17" sqref="D17"/>
    </sheetView>
  </sheetViews>
  <sheetFormatPr defaultRowHeight="12.75" x14ac:dyDescent="0.2"/>
  <cols>
    <col min="1" max="2" width="14.7109375" customWidth="1"/>
    <col min="3" max="8" width="14" customWidth="1"/>
    <col min="9" max="9" width="13.140625" customWidth="1"/>
  </cols>
  <sheetData>
    <row r="1" spans="1:9" x14ac:dyDescent="0.2">
      <c r="A1" s="1"/>
      <c r="B1" s="1"/>
      <c r="C1" s="1"/>
      <c r="D1" s="1"/>
      <c r="E1" s="1"/>
      <c r="F1" s="1"/>
      <c r="G1" s="1"/>
      <c r="H1" s="1"/>
      <c r="I1" s="1"/>
    </row>
    <row r="2" spans="1:9" x14ac:dyDescent="0.2">
      <c r="A2" s="53" t="s">
        <v>0</v>
      </c>
      <c r="B2" s="49" t="s">
        <v>1</v>
      </c>
      <c r="C2" s="49"/>
      <c r="D2" s="49"/>
      <c r="E2" s="55"/>
      <c r="F2" s="53"/>
      <c r="G2" s="144" t="s">
        <v>2</v>
      </c>
      <c r="H2" s="49" t="s">
        <v>3</v>
      </c>
      <c r="I2" s="49"/>
    </row>
    <row r="3" spans="1:9" x14ac:dyDescent="0.2">
      <c r="A3" s="53" t="s">
        <v>4</v>
      </c>
      <c r="B3" s="28" t="s">
        <v>5</v>
      </c>
      <c r="C3" s="49"/>
      <c r="D3" s="49"/>
      <c r="E3" s="55"/>
      <c r="F3" s="53"/>
      <c r="G3" s="144" t="s">
        <v>6</v>
      </c>
      <c r="H3" s="51" t="s">
        <v>7</v>
      </c>
      <c r="I3" s="51"/>
    </row>
    <row r="4" spans="1:9" x14ac:dyDescent="0.2">
      <c r="A4" s="53" t="s">
        <v>8</v>
      </c>
      <c r="B4" s="49" t="s">
        <v>9</v>
      </c>
      <c r="C4" s="49"/>
      <c r="D4" s="49"/>
      <c r="E4" s="55"/>
      <c r="F4" s="53"/>
      <c r="G4" s="144" t="s">
        <v>10</v>
      </c>
      <c r="H4" s="28" t="s">
        <v>11</v>
      </c>
      <c r="I4" s="49"/>
    </row>
    <row r="5" spans="1:9" x14ac:dyDescent="0.2">
      <c r="A5" s="53" t="s">
        <v>12</v>
      </c>
      <c r="B5" s="49" t="s">
        <v>13</v>
      </c>
      <c r="C5" s="51"/>
      <c r="D5" s="51"/>
      <c r="E5" s="55"/>
      <c r="F5" s="53"/>
      <c r="G5" s="144" t="s">
        <v>14</v>
      </c>
      <c r="H5" s="29" t="s">
        <v>588</v>
      </c>
      <c r="I5" s="51"/>
    </row>
    <row r="6" spans="1:9" x14ac:dyDescent="0.2">
      <c r="A6" s="53"/>
      <c r="B6" s="53"/>
      <c r="C6" s="53"/>
      <c r="D6" s="53"/>
      <c r="E6" s="53"/>
      <c r="F6" s="53"/>
      <c r="G6" s="53"/>
      <c r="H6" s="53"/>
      <c r="I6" s="53"/>
    </row>
    <row r="7" spans="1:9" x14ac:dyDescent="0.2">
      <c r="A7" s="53"/>
      <c r="B7" s="53"/>
      <c r="C7" s="53"/>
      <c r="D7" s="53"/>
      <c r="E7" s="53"/>
      <c r="F7" s="53"/>
      <c r="G7" s="53"/>
      <c r="H7" s="53"/>
      <c r="I7" s="53"/>
    </row>
    <row r="8" spans="1:9" x14ac:dyDescent="0.2">
      <c r="A8" s="53" t="s">
        <v>15</v>
      </c>
      <c r="B8" s="53"/>
      <c r="C8" s="53"/>
      <c r="D8" s="55"/>
      <c r="E8" s="55"/>
      <c r="F8" s="55"/>
      <c r="G8" s="55"/>
      <c r="H8" s="55"/>
      <c r="I8" s="55"/>
    </row>
    <row r="9" spans="1:9" x14ac:dyDescent="0.2">
      <c r="A9" s="224" t="s">
        <v>16</v>
      </c>
      <c r="B9" s="57"/>
      <c r="C9" s="162"/>
      <c r="D9" s="162"/>
      <c r="E9" s="162"/>
      <c r="F9" s="162"/>
      <c r="G9" s="162"/>
      <c r="H9" s="162"/>
      <c r="I9" s="162"/>
    </row>
    <row r="10" spans="1:9" x14ac:dyDescent="0.2">
      <c r="A10" s="57" t="s">
        <v>17</v>
      </c>
      <c r="B10" s="57"/>
      <c r="C10" s="162"/>
      <c r="D10" s="162"/>
      <c r="E10" s="162"/>
      <c r="F10" s="162"/>
      <c r="G10" s="162"/>
      <c r="H10" s="162"/>
      <c r="I10" s="162"/>
    </row>
    <row r="11" spans="1:9" x14ac:dyDescent="0.2">
      <c r="A11" s="53" t="s">
        <v>18</v>
      </c>
      <c r="B11" s="53"/>
      <c r="C11" s="162"/>
      <c r="D11" s="55"/>
      <c r="E11" s="55"/>
      <c r="F11" s="55"/>
      <c r="G11" s="55"/>
      <c r="H11" s="55"/>
      <c r="I11" s="55"/>
    </row>
    <row r="12" spans="1:9" x14ac:dyDescent="0.2">
      <c r="A12" s="162" t="s">
        <v>19</v>
      </c>
      <c r="B12" s="53"/>
      <c r="C12" s="55"/>
      <c r="D12" s="55"/>
      <c r="E12" s="55"/>
      <c r="F12" s="55"/>
      <c r="G12" s="55"/>
      <c r="H12" s="55"/>
      <c r="I12" s="55"/>
    </row>
    <row r="13" spans="1:9" x14ac:dyDescent="0.2">
      <c r="A13" s="53" t="s">
        <v>20</v>
      </c>
      <c r="B13" s="53"/>
      <c r="C13" s="55"/>
      <c r="D13" s="162"/>
      <c r="E13" s="55"/>
      <c r="F13" s="55"/>
      <c r="G13" s="55"/>
      <c r="H13" s="55"/>
      <c r="I13" s="55"/>
    </row>
    <row r="14" spans="1:9" ht="29.25" customHeight="1" x14ac:dyDescent="0.2">
      <c r="A14" s="464" t="s">
        <v>21</v>
      </c>
      <c r="B14" s="451"/>
      <c r="C14" s="451"/>
      <c r="D14" s="451"/>
      <c r="E14" s="451"/>
      <c r="F14" s="451"/>
      <c r="G14" s="451"/>
      <c r="H14" s="451"/>
      <c r="I14" s="451"/>
    </row>
    <row r="15" spans="1:9" x14ac:dyDescent="0.2">
      <c r="A15" s="57" t="s">
        <v>22</v>
      </c>
      <c r="B15" s="53"/>
      <c r="C15" s="55"/>
      <c r="D15" s="55"/>
      <c r="E15" s="55"/>
      <c r="F15" s="55"/>
      <c r="G15" s="55"/>
      <c r="H15" s="55"/>
      <c r="I15" s="55"/>
    </row>
    <row r="16" spans="1:9" x14ac:dyDescent="0.2">
      <c r="A16" s="162" t="s">
        <v>23</v>
      </c>
      <c r="B16" s="55"/>
      <c r="C16" s="55"/>
      <c r="D16" s="55"/>
      <c r="E16" s="55"/>
      <c r="F16" s="53"/>
      <c r="G16" s="53"/>
      <c r="H16" s="53"/>
      <c r="I16" s="53"/>
    </row>
    <row r="17" spans="1:9" x14ac:dyDescent="0.2">
      <c r="A17" s="57" t="s">
        <v>24</v>
      </c>
      <c r="B17" s="53"/>
      <c r="C17" s="53"/>
      <c r="D17" s="53"/>
      <c r="E17" s="53"/>
      <c r="F17" s="53"/>
      <c r="G17" s="53"/>
      <c r="H17" s="53"/>
      <c r="I17" s="53"/>
    </row>
    <row r="18" spans="1:9" x14ac:dyDescent="0.2">
      <c r="A18" s="53" t="s">
        <v>25</v>
      </c>
      <c r="B18" s="53"/>
      <c r="C18" s="53"/>
      <c r="D18" s="53"/>
      <c r="E18" s="53"/>
      <c r="F18" s="53"/>
      <c r="G18" s="53"/>
      <c r="H18" s="53"/>
      <c r="I18" s="53"/>
    </row>
    <row r="19" spans="1:9" x14ac:dyDescent="0.2">
      <c r="A19" s="53" t="s">
        <v>26</v>
      </c>
      <c r="B19" s="53"/>
      <c r="C19" s="53"/>
      <c r="D19" s="53"/>
      <c r="E19" s="53"/>
      <c r="F19" s="55"/>
      <c r="G19" s="55"/>
      <c r="H19" s="55"/>
      <c r="I19" s="55"/>
    </row>
    <row r="20" spans="1:9" x14ac:dyDescent="0.2">
      <c r="A20" s="448" t="s">
        <v>27</v>
      </c>
      <c r="B20" s="449"/>
      <c r="C20" s="449"/>
      <c r="D20" s="449"/>
      <c r="E20" s="449"/>
      <c r="F20" s="449"/>
      <c r="G20" s="449"/>
      <c r="H20" s="449"/>
      <c r="I20" s="450"/>
    </row>
    <row r="21" spans="1:9" x14ac:dyDescent="0.2">
      <c r="A21" s="58"/>
      <c r="B21" s="59"/>
      <c r="C21" s="145" t="s">
        <v>28</v>
      </c>
      <c r="D21" s="145" t="s">
        <v>29</v>
      </c>
      <c r="E21" s="145" t="s">
        <v>30</v>
      </c>
      <c r="F21" s="145" t="s">
        <v>31</v>
      </c>
      <c r="G21" s="145" t="s">
        <v>32</v>
      </c>
      <c r="H21" s="145" t="s">
        <v>33</v>
      </c>
      <c r="I21" s="145" t="s">
        <v>34</v>
      </c>
    </row>
    <row r="22" spans="1:9" x14ac:dyDescent="0.2">
      <c r="A22" s="58"/>
      <c r="B22" s="59"/>
      <c r="C22" s="146" t="s">
        <v>35</v>
      </c>
      <c r="D22" s="147" t="s">
        <v>35</v>
      </c>
      <c r="E22" s="146" t="s">
        <v>35</v>
      </c>
      <c r="F22" s="146" t="s">
        <v>35</v>
      </c>
      <c r="G22" s="146" t="s">
        <v>36</v>
      </c>
      <c r="H22" s="146" t="s">
        <v>36</v>
      </c>
      <c r="I22" s="146" t="s">
        <v>36</v>
      </c>
    </row>
    <row r="23" spans="1:9" x14ac:dyDescent="0.2">
      <c r="A23" s="58" t="s">
        <v>37</v>
      </c>
      <c r="B23" s="59"/>
      <c r="C23" s="30">
        <v>9223150</v>
      </c>
      <c r="D23" s="30">
        <f>6649738+3000000+1500000</f>
        <v>11149738</v>
      </c>
      <c r="E23" s="30">
        <f>8106981+3000000+1500000</f>
        <v>12606981</v>
      </c>
      <c r="F23" s="62">
        <v>12718613</v>
      </c>
      <c r="G23" s="62">
        <v>12980344</v>
      </c>
      <c r="H23" s="62">
        <v>15980000</v>
      </c>
      <c r="I23" s="62">
        <v>18590000</v>
      </c>
    </row>
    <row r="24" spans="1:9" x14ac:dyDescent="0.2">
      <c r="A24" s="58" t="s">
        <v>38</v>
      </c>
      <c r="B24" s="59"/>
      <c r="C24" s="30">
        <v>12221047</v>
      </c>
      <c r="D24" s="30">
        <f t="shared" ref="D24" si="0">C35</f>
        <v>13653067</v>
      </c>
      <c r="E24" s="30">
        <f>D35</f>
        <v>16647735</v>
      </c>
      <c r="F24" s="62">
        <f t="shared" ref="F24:I24" si="1">E35</f>
        <v>21120143</v>
      </c>
      <c r="G24" s="62">
        <f t="shared" si="1"/>
        <v>26999158</v>
      </c>
      <c r="H24" s="62">
        <f t="shared" si="1"/>
        <v>32733158</v>
      </c>
      <c r="I24" s="62">
        <f t="shared" si="1"/>
        <v>37967158</v>
      </c>
    </row>
    <row r="25" spans="1:9" x14ac:dyDescent="0.2">
      <c r="A25" s="58" t="s">
        <v>39</v>
      </c>
      <c r="B25" s="59"/>
      <c r="C25" s="30">
        <v>12378399</v>
      </c>
      <c r="D25" s="30">
        <f>15847412+2</f>
        <v>15847414</v>
      </c>
      <c r="E25" s="30">
        <f>20655367+10</f>
        <v>20655377</v>
      </c>
      <c r="F25" s="62">
        <v>20734013</v>
      </c>
      <c r="G25" s="62">
        <v>20734000</v>
      </c>
      <c r="H25" s="62">
        <v>20734000</v>
      </c>
      <c r="I25" s="62">
        <v>20734000</v>
      </c>
    </row>
    <row r="26" spans="1:9" x14ac:dyDescent="0.2">
      <c r="A26" s="58" t="s">
        <v>40</v>
      </c>
      <c r="B26" s="59"/>
      <c r="C26" s="30">
        <v>6676145</v>
      </c>
      <c r="D26" s="31">
        <f>8691906+553700</f>
        <v>9245606</v>
      </c>
      <c r="E26" s="30">
        <f>8328499+700041</f>
        <v>9028540</v>
      </c>
      <c r="F26" s="63">
        <f>7601695+844170</f>
        <v>8445865</v>
      </c>
      <c r="G26" s="62">
        <v>8500000</v>
      </c>
      <c r="H26" s="62">
        <v>9000000</v>
      </c>
      <c r="I26" s="62">
        <v>9500000</v>
      </c>
    </row>
    <row r="27" spans="1:9" x14ac:dyDescent="0.2">
      <c r="A27" s="58"/>
      <c r="B27" s="59"/>
      <c r="C27" s="63"/>
      <c r="D27" s="62"/>
      <c r="E27" s="62"/>
      <c r="F27" s="62"/>
      <c r="G27" s="62"/>
      <c r="H27" s="62"/>
      <c r="I27" s="62"/>
    </row>
    <row r="28" spans="1:9" x14ac:dyDescent="0.2">
      <c r="A28" s="58" t="s">
        <v>41</v>
      </c>
      <c r="B28" s="51"/>
      <c r="C28" s="148"/>
      <c r="D28" s="148"/>
      <c r="E28" s="148"/>
      <c r="F28" s="148"/>
      <c r="G28" s="148"/>
      <c r="H28" s="148"/>
      <c r="I28" s="63"/>
    </row>
    <row r="29" spans="1:9" x14ac:dyDescent="0.2">
      <c r="A29" s="149" t="s">
        <v>42</v>
      </c>
      <c r="B29" s="59"/>
      <c r="C29" s="63"/>
      <c r="D29" s="150"/>
      <c r="E29" s="148"/>
      <c r="F29" s="148"/>
      <c r="G29" s="148"/>
      <c r="H29" s="148"/>
      <c r="I29" s="63"/>
    </row>
    <row r="30" spans="1:9" x14ac:dyDescent="0.2">
      <c r="A30" s="33" t="s">
        <v>43</v>
      </c>
      <c r="B30" s="152"/>
      <c r="C30" s="30">
        <v>-4270234</v>
      </c>
      <c r="D30" s="30">
        <f>-3977140+370000</f>
        <v>-3607140</v>
      </c>
      <c r="E30" s="30">
        <f>-7754429+600000</f>
        <v>-7154429</v>
      </c>
      <c r="F30" s="62">
        <v>-6409133</v>
      </c>
      <c r="G30" s="62">
        <v>-6500000</v>
      </c>
      <c r="H30" s="62">
        <v>-6500000</v>
      </c>
      <c r="I30" s="62">
        <v>-6500000</v>
      </c>
    </row>
    <row r="31" spans="1:9" x14ac:dyDescent="0.2">
      <c r="A31" s="151"/>
      <c r="B31" s="152"/>
      <c r="C31" s="63"/>
      <c r="D31" s="62"/>
      <c r="E31" s="62"/>
      <c r="F31" s="62"/>
      <c r="G31" s="62"/>
      <c r="H31" s="62"/>
      <c r="I31" s="62"/>
    </row>
    <row r="32" spans="1:9" x14ac:dyDescent="0.2">
      <c r="A32" s="151"/>
      <c r="B32" s="152"/>
      <c r="C32" s="63"/>
      <c r="D32" s="62"/>
      <c r="E32" s="62"/>
      <c r="F32" s="62"/>
      <c r="G32" s="62"/>
      <c r="H32" s="62"/>
      <c r="I32" s="62"/>
    </row>
    <row r="33" spans="1:9" x14ac:dyDescent="0.2">
      <c r="A33" s="58" t="s">
        <v>44</v>
      </c>
      <c r="B33" s="59"/>
      <c r="C33" s="63">
        <f t="shared" ref="C33:I33" si="2">SUM(C30:C32)</f>
        <v>-4270234</v>
      </c>
      <c r="D33" s="63">
        <f t="shared" si="2"/>
        <v>-3607140</v>
      </c>
      <c r="E33" s="63">
        <f t="shared" si="2"/>
        <v>-7154429</v>
      </c>
      <c r="F33" s="63">
        <f t="shared" si="2"/>
        <v>-6409133</v>
      </c>
      <c r="G33" s="63">
        <f t="shared" si="2"/>
        <v>-6500000</v>
      </c>
      <c r="H33" s="63">
        <f t="shared" si="2"/>
        <v>-6500000</v>
      </c>
      <c r="I33" s="63">
        <f t="shared" si="2"/>
        <v>-6500000</v>
      </c>
    </row>
    <row r="34" spans="1:9" x14ac:dyDescent="0.2">
      <c r="A34" s="58"/>
      <c r="B34" s="59"/>
      <c r="C34" s="63"/>
      <c r="D34" s="62"/>
      <c r="E34" s="62"/>
      <c r="F34" s="62"/>
      <c r="G34" s="62"/>
      <c r="H34" s="62"/>
      <c r="I34" s="62"/>
    </row>
    <row r="35" spans="1:9" x14ac:dyDescent="0.2">
      <c r="A35" s="58" t="s">
        <v>45</v>
      </c>
      <c r="B35" s="59"/>
      <c r="C35" s="63">
        <f>+C24+C25-C26+C33</f>
        <v>13653067</v>
      </c>
      <c r="D35" s="63">
        <f t="shared" ref="D35:I35" si="3">+D24+D25-D26+D33</f>
        <v>16647735</v>
      </c>
      <c r="E35" s="63">
        <f>+E24+E25-E26+E33</f>
        <v>21120143</v>
      </c>
      <c r="F35" s="63">
        <f t="shared" si="3"/>
        <v>26999158</v>
      </c>
      <c r="G35" s="63">
        <f>+G24+G25-G26+G33</f>
        <v>32733158</v>
      </c>
      <c r="H35" s="63">
        <f>+H24+H25-H26+H33</f>
        <v>37967158</v>
      </c>
      <c r="I35" s="63">
        <f t="shared" si="3"/>
        <v>42701158</v>
      </c>
    </row>
    <row r="36" spans="1:9" x14ac:dyDescent="0.2">
      <c r="A36" s="151"/>
      <c r="B36" s="152"/>
      <c r="C36" s="153"/>
      <c r="D36" s="67"/>
      <c r="E36" s="67"/>
      <c r="F36" s="62"/>
      <c r="G36" s="62"/>
      <c r="H36" s="62"/>
      <c r="I36" s="62"/>
    </row>
    <row r="37" spans="1:9" x14ac:dyDescent="0.2">
      <c r="A37" s="58" t="s">
        <v>46</v>
      </c>
      <c r="B37" s="59"/>
      <c r="C37" s="36">
        <v>3180527</v>
      </c>
      <c r="D37" s="30">
        <f>2586573+446941</f>
        <v>3033514</v>
      </c>
      <c r="E37" s="30">
        <f>91006+1021684+970977+849+3097+49135+110295+718031</f>
        <v>2965074</v>
      </c>
      <c r="F37" s="62">
        <f>1559757+778043+382407+134118</f>
        <v>2854325</v>
      </c>
      <c r="G37" s="62">
        <v>2900000</v>
      </c>
      <c r="H37" s="62">
        <v>5900000</v>
      </c>
      <c r="I37" s="62">
        <v>8900000</v>
      </c>
    </row>
    <row r="38" spans="1:9" x14ac:dyDescent="0.2">
      <c r="A38" s="151"/>
      <c r="B38" s="152"/>
      <c r="C38" s="153"/>
      <c r="D38" s="67"/>
      <c r="E38" s="67"/>
      <c r="F38" s="62"/>
      <c r="G38" s="62"/>
      <c r="H38" s="62"/>
      <c r="I38" s="62"/>
    </row>
    <row r="39" spans="1:9" x14ac:dyDescent="0.2">
      <c r="A39" s="58" t="s">
        <v>47</v>
      </c>
      <c r="B39" s="154"/>
      <c r="C39" s="155">
        <f>C35-C37</f>
        <v>10472540</v>
      </c>
      <c r="D39" s="155">
        <f t="shared" ref="D39:I39" si="4">D35-D37</f>
        <v>13614221</v>
      </c>
      <c r="E39" s="155">
        <f t="shared" si="4"/>
        <v>18155069</v>
      </c>
      <c r="F39" s="156">
        <f t="shared" si="4"/>
        <v>24144833</v>
      </c>
      <c r="G39" s="156">
        <f t="shared" si="4"/>
        <v>29833158</v>
      </c>
      <c r="H39" s="156">
        <f t="shared" si="4"/>
        <v>32067158</v>
      </c>
      <c r="I39" s="156">
        <f t="shared" si="4"/>
        <v>33801158</v>
      </c>
    </row>
    <row r="40" spans="1:9" x14ac:dyDescent="0.2">
      <c r="A40" s="157"/>
      <c r="B40" s="157"/>
      <c r="C40" s="158"/>
      <c r="D40" s="158"/>
      <c r="E40" s="158"/>
      <c r="F40" s="158"/>
      <c r="G40" s="158"/>
      <c r="H40" s="158"/>
      <c r="I40" s="158"/>
    </row>
    <row r="41" spans="1:9" x14ac:dyDescent="0.2">
      <c r="A41" s="14" t="s">
        <v>48</v>
      </c>
      <c r="B41" s="15"/>
      <c r="C41" s="16"/>
      <c r="D41" s="16"/>
      <c r="E41" s="17"/>
      <c r="F41" s="17"/>
      <c r="G41" s="17"/>
      <c r="H41" s="17"/>
      <c r="I41" s="17"/>
    </row>
    <row r="42" spans="1:9" x14ac:dyDescent="0.2">
      <c r="A42" s="18" t="s">
        <v>49</v>
      </c>
      <c r="B42" s="19"/>
      <c r="C42" s="11"/>
      <c r="D42" s="11"/>
      <c r="E42" s="20"/>
      <c r="F42" s="20"/>
      <c r="G42" s="20"/>
      <c r="H42" s="20"/>
      <c r="I42" s="20"/>
    </row>
    <row r="43" spans="1:9" x14ac:dyDescent="0.2">
      <c r="A43" s="21"/>
      <c r="B43" s="22"/>
      <c r="C43" s="23"/>
      <c r="D43" s="23"/>
      <c r="E43" s="23"/>
      <c r="F43" s="23"/>
      <c r="G43" s="23"/>
      <c r="H43" s="23"/>
      <c r="I43" s="23"/>
    </row>
    <row r="44" spans="1:9" x14ac:dyDescent="0.2">
      <c r="A44" s="21" t="s">
        <v>50</v>
      </c>
      <c r="B44" s="22"/>
      <c r="C44" s="7"/>
      <c r="D44" s="7"/>
      <c r="E44" s="23"/>
      <c r="F44" s="23"/>
      <c r="G44" s="23"/>
      <c r="H44" s="23"/>
      <c r="I44" s="23"/>
    </row>
    <row r="45" spans="1:9" x14ac:dyDescent="0.2">
      <c r="A45" s="21"/>
      <c r="B45" s="22"/>
      <c r="C45" s="7"/>
      <c r="D45" s="7"/>
      <c r="E45" s="23"/>
      <c r="F45" s="23"/>
      <c r="G45" s="23"/>
      <c r="H45" s="23"/>
      <c r="I45" s="23"/>
    </row>
    <row r="46" spans="1:9" x14ac:dyDescent="0.2">
      <c r="A46" s="24" t="s">
        <v>51</v>
      </c>
      <c r="B46" s="25"/>
      <c r="C46" s="7"/>
      <c r="D46" s="7"/>
      <c r="E46" s="23"/>
      <c r="F46" s="23"/>
      <c r="G46" s="23"/>
      <c r="H46" s="23"/>
      <c r="I46" s="23"/>
    </row>
    <row r="47" spans="1:9" x14ac:dyDescent="0.2">
      <c r="A47" s="26" t="s">
        <v>52</v>
      </c>
      <c r="B47" s="27"/>
      <c r="C47" s="7"/>
      <c r="D47" s="7"/>
      <c r="E47" s="23"/>
      <c r="F47" s="23"/>
      <c r="G47" s="23"/>
      <c r="H47" s="23"/>
      <c r="I47" s="23"/>
    </row>
  </sheetData>
  <sheetProtection selectLockedCells="1"/>
  <mergeCells count="2">
    <mergeCell ref="A14:I14"/>
    <mergeCell ref="A20:I20"/>
  </mergeCells>
  <printOptions horizontalCentered="1"/>
  <pageMargins left="0.75" right="0.75" top="0.6" bottom="0.55000000000000004" header="0.28000000000000003" footer="0.16"/>
  <pageSetup scale="74"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A424A-E530-4851-B2D8-CBD481623A91}">
  <dimension ref="A1:L13"/>
  <sheetViews>
    <sheetView workbookViewId="0">
      <selection activeCell="Q25" sqref="Q25"/>
    </sheetView>
  </sheetViews>
  <sheetFormatPr defaultRowHeight="12.75" x14ac:dyDescent="0.2"/>
  <cols>
    <col min="7" max="7" width="11.85546875" bestFit="1" customWidth="1"/>
    <col min="12" max="12" width="10.140625" bestFit="1" customWidth="1"/>
  </cols>
  <sheetData>
    <row r="1" spans="1:12" ht="15" x14ac:dyDescent="0.2">
      <c r="A1" s="39" t="s">
        <v>53</v>
      </c>
      <c r="B1" s="40"/>
      <c r="C1" s="40"/>
      <c r="D1" s="40"/>
      <c r="E1" s="40"/>
      <c r="F1" s="41"/>
      <c r="G1" s="42"/>
      <c r="H1" s="40"/>
      <c r="I1" s="40"/>
      <c r="J1" s="41"/>
      <c r="K1" s="40"/>
      <c r="L1" s="41"/>
    </row>
    <row r="2" spans="1:12" x14ac:dyDescent="0.2">
      <c r="A2" s="41"/>
      <c r="B2" s="40"/>
      <c r="C2" s="40"/>
      <c r="D2" s="40"/>
      <c r="E2" s="40"/>
      <c r="F2" s="41"/>
      <c r="G2" s="42"/>
      <c r="H2" s="40"/>
      <c r="I2" s="40"/>
      <c r="J2" s="41"/>
      <c r="K2" s="40"/>
      <c r="L2" s="41"/>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x14ac:dyDescent="0.2">
      <c r="A4" s="41" t="s">
        <v>310</v>
      </c>
      <c r="B4" s="40" t="s">
        <v>67</v>
      </c>
      <c r="C4" s="40" t="s">
        <v>68</v>
      </c>
      <c r="D4" s="40">
        <v>2017</v>
      </c>
      <c r="E4" s="40">
        <v>302</v>
      </c>
      <c r="F4" s="41" t="s">
        <v>69</v>
      </c>
      <c r="G4" s="42">
        <v>-6652.65</v>
      </c>
      <c r="H4" s="40" t="s">
        <v>70</v>
      </c>
      <c r="I4" s="40">
        <v>972</v>
      </c>
      <c r="J4" s="41" t="s">
        <v>114</v>
      </c>
      <c r="K4" s="40">
        <v>2</v>
      </c>
      <c r="L4" s="45">
        <v>43308</v>
      </c>
    </row>
    <row r="5" spans="1:12" x14ac:dyDescent="0.2">
      <c r="A5" s="41" t="s">
        <v>310</v>
      </c>
      <c r="B5" s="40" t="s">
        <v>67</v>
      </c>
      <c r="C5" s="40" t="s">
        <v>68</v>
      </c>
      <c r="D5" s="40">
        <v>2018</v>
      </c>
      <c r="E5" s="40">
        <v>302</v>
      </c>
      <c r="F5" s="41" t="s">
        <v>69</v>
      </c>
      <c r="G5" s="42">
        <v>-8697.24</v>
      </c>
      <c r="H5" s="40" t="s">
        <v>70</v>
      </c>
      <c r="I5" s="40">
        <v>972</v>
      </c>
      <c r="J5" s="41" t="s">
        <v>71</v>
      </c>
      <c r="K5" s="40">
        <v>15</v>
      </c>
      <c r="L5" s="45">
        <v>43646</v>
      </c>
    </row>
    <row r="6" spans="1:12" x14ac:dyDescent="0.2">
      <c r="A6" s="41" t="s">
        <v>310</v>
      </c>
      <c r="B6" s="40" t="s">
        <v>67</v>
      </c>
      <c r="C6" s="40" t="s">
        <v>68</v>
      </c>
      <c r="D6" s="40">
        <v>2018</v>
      </c>
      <c r="E6" s="40">
        <v>302</v>
      </c>
      <c r="F6" s="41" t="s">
        <v>69</v>
      </c>
      <c r="G6" s="42">
        <v>-250161.99</v>
      </c>
      <c r="H6" s="40" t="s">
        <v>70</v>
      </c>
      <c r="I6" s="40">
        <v>972</v>
      </c>
      <c r="J6" s="41" t="s">
        <v>114</v>
      </c>
      <c r="K6" s="40">
        <v>3</v>
      </c>
      <c r="L6" s="45">
        <v>43308</v>
      </c>
    </row>
    <row r="7" spans="1:12" x14ac:dyDescent="0.2">
      <c r="A7" s="41" t="s">
        <v>310</v>
      </c>
      <c r="B7" s="40" t="s">
        <v>67</v>
      </c>
      <c r="C7" s="40" t="s">
        <v>68</v>
      </c>
      <c r="D7" s="40">
        <v>2019</v>
      </c>
      <c r="E7" s="40">
        <v>302</v>
      </c>
      <c r="F7" s="41" t="s">
        <v>69</v>
      </c>
      <c r="G7" s="42">
        <v>8697.24</v>
      </c>
      <c r="H7" s="40" t="s">
        <v>70</v>
      </c>
      <c r="I7" s="40">
        <v>971</v>
      </c>
      <c r="J7" s="41" t="s">
        <v>71</v>
      </c>
      <c r="K7" s="40">
        <v>1</v>
      </c>
      <c r="L7" s="45">
        <v>43646</v>
      </c>
    </row>
    <row r="8" spans="1:12" x14ac:dyDescent="0.2">
      <c r="A8" s="41" t="s">
        <v>310</v>
      </c>
      <c r="B8" s="40" t="s">
        <v>67</v>
      </c>
      <c r="C8" s="40" t="s">
        <v>68</v>
      </c>
      <c r="D8" s="40">
        <v>2019</v>
      </c>
      <c r="E8" s="40">
        <v>302</v>
      </c>
      <c r="F8" s="41" t="s">
        <v>69</v>
      </c>
      <c r="G8" s="42">
        <v>256814.64</v>
      </c>
      <c r="H8" s="40" t="s">
        <v>70</v>
      </c>
      <c r="I8" s="40">
        <v>971</v>
      </c>
      <c r="J8" s="41" t="s">
        <v>114</v>
      </c>
      <c r="K8" s="40">
        <v>1</v>
      </c>
      <c r="L8" s="45">
        <v>43308</v>
      </c>
    </row>
    <row r="9" spans="1:12" x14ac:dyDescent="0.2">
      <c r="A9" s="41" t="s">
        <v>310</v>
      </c>
      <c r="B9" s="40" t="s">
        <v>67</v>
      </c>
      <c r="C9" s="40" t="s">
        <v>68</v>
      </c>
      <c r="D9" s="40">
        <v>2019</v>
      </c>
      <c r="E9" s="40">
        <v>302</v>
      </c>
      <c r="F9" s="41" t="s">
        <v>69</v>
      </c>
      <c r="G9" s="42">
        <v>250000</v>
      </c>
      <c r="H9" s="40" t="s">
        <v>70</v>
      </c>
      <c r="I9" s="40">
        <v>971</v>
      </c>
      <c r="J9" s="41" t="s">
        <v>311</v>
      </c>
      <c r="K9" s="40">
        <v>2</v>
      </c>
      <c r="L9" s="45">
        <v>43328</v>
      </c>
    </row>
    <row r="10" spans="1:12" x14ac:dyDescent="0.2">
      <c r="A10" s="41" t="s">
        <v>310</v>
      </c>
      <c r="B10" s="40" t="s">
        <v>67</v>
      </c>
      <c r="C10" s="40" t="s">
        <v>68</v>
      </c>
      <c r="D10" s="40">
        <v>2019</v>
      </c>
      <c r="E10" s="40">
        <v>302</v>
      </c>
      <c r="F10" s="41" t="s">
        <v>69</v>
      </c>
      <c r="G10" s="42">
        <v>250000</v>
      </c>
      <c r="H10" s="40" t="s">
        <v>70</v>
      </c>
      <c r="I10" s="40">
        <v>971</v>
      </c>
      <c r="J10" s="41" t="s">
        <v>312</v>
      </c>
      <c r="K10" s="40">
        <v>2</v>
      </c>
      <c r="L10" s="45">
        <v>43363</v>
      </c>
    </row>
    <row r="11" spans="1:12" x14ac:dyDescent="0.2">
      <c r="A11" s="41" t="s">
        <v>310</v>
      </c>
      <c r="B11" s="40" t="s">
        <v>67</v>
      </c>
      <c r="C11" s="40" t="s">
        <v>68</v>
      </c>
      <c r="D11" s="40">
        <v>2019</v>
      </c>
      <c r="E11" s="40">
        <v>302</v>
      </c>
      <c r="F11" s="41" t="s">
        <v>69</v>
      </c>
      <c r="G11" s="42">
        <v>-29593</v>
      </c>
      <c r="H11" s="40" t="s">
        <v>70</v>
      </c>
      <c r="I11" s="40">
        <v>972</v>
      </c>
      <c r="J11" s="41" t="s">
        <v>313</v>
      </c>
      <c r="K11" s="40">
        <v>2</v>
      </c>
      <c r="L11" s="45">
        <v>43404</v>
      </c>
    </row>
    <row r="12" spans="1:12" x14ac:dyDescent="0.2">
      <c r="A12" s="41" t="s">
        <v>310</v>
      </c>
      <c r="B12" s="40" t="s">
        <v>67</v>
      </c>
      <c r="C12" s="40" t="s">
        <v>68</v>
      </c>
      <c r="D12" s="40">
        <v>2019</v>
      </c>
      <c r="E12" s="40">
        <v>302</v>
      </c>
      <c r="F12" s="41" t="s">
        <v>69</v>
      </c>
      <c r="G12" s="42">
        <v>-20778</v>
      </c>
      <c r="H12" s="40" t="s">
        <v>70</v>
      </c>
      <c r="I12" s="40">
        <v>972</v>
      </c>
      <c r="J12" s="41" t="s">
        <v>88</v>
      </c>
      <c r="K12" s="40">
        <v>2</v>
      </c>
      <c r="L12" s="45">
        <v>43433</v>
      </c>
    </row>
    <row r="13" spans="1:12" ht="13.5" thickBot="1" x14ac:dyDescent="0.25">
      <c r="A13" s="41"/>
      <c r="B13" s="40"/>
      <c r="C13" s="40"/>
      <c r="D13" s="40"/>
      <c r="E13" s="40"/>
      <c r="F13" s="41"/>
      <c r="G13" s="46">
        <f>SUM(G4:G12)</f>
        <v>449629</v>
      </c>
      <c r="H13" s="40"/>
      <c r="I13" s="40"/>
      <c r="J13" s="41"/>
      <c r="K13" s="40"/>
      <c r="L13" s="45"/>
    </row>
  </sheetData>
  <pageMargins left="0.75" right="0.75"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3652-9E1F-4360-86A1-2C25CB39FF17}">
  <dimension ref="A1:L44"/>
  <sheetViews>
    <sheetView workbookViewId="0">
      <selection activeCell="M32" sqref="M29:N32"/>
    </sheetView>
  </sheetViews>
  <sheetFormatPr defaultRowHeight="12.75" x14ac:dyDescent="0.2"/>
  <cols>
    <col min="7" max="7" width="14.5703125" bestFit="1" customWidth="1"/>
    <col min="12" max="12" width="10.140625" bestFit="1" customWidth="1"/>
  </cols>
  <sheetData>
    <row r="1" spans="1:12" ht="15" x14ac:dyDescent="0.2">
      <c r="A1" s="39" t="s">
        <v>53</v>
      </c>
      <c r="B1" s="40"/>
      <c r="C1" s="40"/>
      <c r="D1" s="40"/>
      <c r="E1" s="40"/>
      <c r="F1" s="41"/>
      <c r="G1" s="42"/>
      <c r="H1" s="40"/>
      <c r="I1" s="40"/>
      <c r="J1" s="41"/>
      <c r="K1" s="40"/>
      <c r="L1" s="41"/>
    </row>
    <row r="2" spans="1:12" x14ac:dyDescent="0.2">
      <c r="A2" s="41"/>
      <c r="B2" s="40"/>
      <c r="C2" s="40"/>
      <c r="D2" s="40"/>
      <c r="E2" s="40"/>
      <c r="F2" s="41"/>
      <c r="G2" s="42"/>
      <c r="H2" s="40"/>
      <c r="I2" s="40"/>
      <c r="J2" s="41"/>
      <c r="K2" s="40"/>
      <c r="L2" s="41"/>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x14ac:dyDescent="0.2">
      <c r="A4" s="41" t="s">
        <v>66</v>
      </c>
      <c r="B4" s="40" t="s">
        <v>67</v>
      </c>
      <c r="C4" s="40" t="s">
        <v>68</v>
      </c>
      <c r="D4" s="40">
        <v>2016</v>
      </c>
      <c r="E4" s="40">
        <v>316</v>
      </c>
      <c r="F4" s="41" t="s">
        <v>69</v>
      </c>
      <c r="G4" s="42">
        <v>-24500</v>
      </c>
      <c r="H4" s="40" t="s">
        <v>70</v>
      </c>
      <c r="I4" s="40">
        <v>972</v>
      </c>
      <c r="J4" s="41" t="s">
        <v>71</v>
      </c>
      <c r="K4" s="40">
        <v>26</v>
      </c>
      <c r="L4" s="45">
        <v>43646</v>
      </c>
    </row>
    <row r="5" spans="1:12" x14ac:dyDescent="0.2">
      <c r="A5" s="41" t="s">
        <v>66</v>
      </c>
      <c r="B5" s="40" t="s">
        <v>67</v>
      </c>
      <c r="C5" s="40" t="s">
        <v>68</v>
      </c>
      <c r="D5" s="40">
        <v>2016</v>
      </c>
      <c r="E5" s="40">
        <v>316</v>
      </c>
      <c r="F5" s="41" t="s">
        <v>69</v>
      </c>
      <c r="G5" s="42">
        <v>-602499.74</v>
      </c>
      <c r="H5" s="40" t="s">
        <v>70</v>
      </c>
      <c r="I5" s="40">
        <v>972</v>
      </c>
      <c r="J5" s="41" t="s">
        <v>72</v>
      </c>
      <c r="K5" s="40">
        <v>4</v>
      </c>
      <c r="L5" s="45">
        <v>43308</v>
      </c>
    </row>
    <row r="6" spans="1:12" x14ac:dyDescent="0.2">
      <c r="A6" s="41" t="s">
        <v>66</v>
      </c>
      <c r="B6" s="40" t="s">
        <v>67</v>
      </c>
      <c r="C6" s="40" t="s">
        <v>68</v>
      </c>
      <c r="D6" s="40">
        <v>2017</v>
      </c>
      <c r="E6" s="40">
        <v>316</v>
      </c>
      <c r="F6" s="41" t="s">
        <v>69</v>
      </c>
      <c r="G6" s="42">
        <v>-4255518.83</v>
      </c>
      <c r="H6" s="40" t="s">
        <v>70</v>
      </c>
      <c r="I6" s="40">
        <v>972</v>
      </c>
      <c r="J6" s="41" t="s">
        <v>72</v>
      </c>
      <c r="K6" s="40">
        <v>5</v>
      </c>
      <c r="L6" s="45">
        <v>43308</v>
      </c>
    </row>
    <row r="7" spans="1:12" x14ac:dyDescent="0.2">
      <c r="A7" s="41" t="s">
        <v>66</v>
      </c>
      <c r="B7" s="40" t="s">
        <v>67</v>
      </c>
      <c r="C7" s="40" t="s">
        <v>68</v>
      </c>
      <c r="D7" s="40">
        <v>2018</v>
      </c>
      <c r="E7" s="40">
        <v>316</v>
      </c>
      <c r="F7" s="41" t="s">
        <v>69</v>
      </c>
      <c r="G7" s="42">
        <v>-296960.06</v>
      </c>
      <c r="H7" s="40" t="s">
        <v>70</v>
      </c>
      <c r="I7" s="40">
        <v>972</v>
      </c>
      <c r="J7" s="41" t="s">
        <v>71</v>
      </c>
      <c r="K7" s="40">
        <v>27</v>
      </c>
      <c r="L7" s="45">
        <v>43646</v>
      </c>
    </row>
    <row r="8" spans="1:12" x14ac:dyDescent="0.2">
      <c r="A8" s="41" t="s">
        <v>66</v>
      </c>
      <c r="B8" s="40" t="s">
        <v>67</v>
      </c>
      <c r="C8" s="40" t="s">
        <v>68</v>
      </c>
      <c r="D8" s="40">
        <v>2018</v>
      </c>
      <c r="E8" s="40">
        <v>316</v>
      </c>
      <c r="F8" s="41" t="s">
        <v>69</v>
      </c>
      <c r="G8" s="42">
        <v>-521724.74</v>
      </c>
      <c r="H8" s="40" t="s">
        <v>70</v>
      </c>
      <c r="I8" s="40">
        <v>972</v>
      </c>
      <c r="J8" s="41" t="s">
        <v>72</v>
      </c>
      <c r="K8" s="40">
        <v>2</v>
      </c>
      <c r="L8" s="45">
        <v>43308</v>
      </c>
    </row>
    <row r="9" spans="1:12" x14ac:dyDescent="0.2">
      <c r="A9" s="41" t="s">
        <v>66</v>
      </c>
      <c r="B9" s="40" t="s">
        <v>67</v>
      </c>
      <c r="C9" s="40" t="s">
        <v>68</v>
      </c>
      <c r="D9" s="40">
        <v>2018</v>
      </c>
      <c r="E9" s="40">
        <v>316</v>
      </c>
      <c r="F9" s="41" t="s">
        <v>69</v>
      </c>
      <c r="G9" s="42">
        <v>-13254551.539999999</v>
      </c>
      <c r="H9" s="40" t="s">
        <v>70</v>
      </c>
      <c r="I9" s="40">
        <v>972</v>
      </c>
      <c r="J9" s="41" t="s">
        <v>72</v>
      </c>
      <c r="K9" s="40">
        <v>6</v>
      </c>
      <c r="L9" s="45">
        <v>43308</v>
      </c>
    </row>
    <row r="10" spans="1:12" x14ac:dyDescent="0.2">
      <c r="A10" s="41" t="s">
        <v>66</v>
      </c>
      <c r="B10" s="40" t="s">
        <v>67</v>
      </c>
      <c r="C10" s="40" t="s">
        <v>68</v>
      </c>
      <c r="D10" s="40">
        <v>2019</v>
      </c>
      <c r="E10" s="40">
        <v>316</v>
      </c>
      <c r="F10" s="41" t="s">
        <v>69</v>
      </c>
      <c r="G10" s="42">
        <v>-316666</v>
      </c>
      <c r="H10" s="40" t="s">
        <v>70</v>
      </c>
      <c r="I10" s="40">
        <v>972</v>
      </c>
      <c r="J10" s="41" t="s">
        <v>73</v>
      </c>
      <c r="K10" s="40">
        <v>5</v>
      </c>
      <c r="L10" s="45">
        <v>43490</v>
      </c>
    </row>
    <row r="11" spans="1:12" x14ac:dyDescent="0.2">
      <c r="A11" s="41" t="s">
        <v>66</v>
      </c>
      <c r="B11" s="40" t="s">
        <v>67</v>
      </c>
      <c r="C11" s="40" t="s">
        <v>68</v>
      </c>
      <c r="D11" s="40">
        <v>2019</v>
      </c>
      <c r="E11" s="40">
        <v>316</v>
      </c>
      <c r="F11" s="41" t="s">
        <v>69</v>
      </c>
      <c r="G11" s="42">
        <v>-3170677</v>
      </c>
      <c r="H11" s="40" t="s">
        <v>70</v>
      </c>
      <c r="I11" s="40">
        <v>972</v>
      </c>
      <c r="J11" s="41" t="s">
        <v>74</v>
      </c>
      <c r="K11" s="40">
        <v>10</v>
      </c>
      <c r="L11" s="45">
        <v>43532</v>
      </c>
    </row>
    <row r="12" spans="1:12" x14ac:dyDescent="0.2">
      <c r="A12" s="41" t="s">
        <v>66</v>
      </c>
      <c r="B12" s="40" t="s">
        <v>67</v>
      </c>
      <c r="C12" s="40" t="s">
        <v>68</v>
      </c>
      <c r="D12" s="40">
        <v>2019</v>
      </c>
      <c r="E12" s="40">
        <v>316</v>
      </c>
      <c r="F12" s="41" t="s">
        <v>69</v>
      </c>
      <c r="G12" s="42">
        <v>-158333</v>
      </c>
      <c r="H12" s="40" t="s">
        <v>70</v>
      </c>
      <c r="I12" s="40">
        <v>972</v>
      </c>
      <c r="J12" s="41" t="s">
        <v>75</v>
      </c>
      <c r="K12" s="40">
        <v>5</v>
      </c>
      <c r="L12" s="45">
        <v>43545</v>
      </c>
    </row>
    <row r="13" spans="1:12" x14ac:dyDescent="0.2">
      <c r="A13" s="41" t="s">
        <v>66</v>
      </c>
      <c r="B13" s="40" t="s">
        <v>67</v>
      </c>
      <c r="C13" s="40" t="s">
        <v>68</v>
      </c>
      <c r="D13" s="40">
        <v>2019</v>
      </c>
      <c r="E13" s="40">
        <v>316</v>
      </c>
      <c r="F13" s="41" t="s">
        <v>69</v>
      </c>
      <c r="G13" s="42">
        <v>-158333</v>
      </c>
      <c r="H13" s="40" t="s">
        <v>70</v>
      </c>
      <c r="I13" s="40">
        <v>972</v>
      </c>
      <c r="J13" s="41" t="s">
        <v>76</v>
      </c>
      <c r="K13" s="40">
        <v>5</v>
      </c>
      <c r="L13" s="45">
        <v>43578</v>
      </c>
    </row>
    <row r="14" spans="1:12" x14ac:dyDescent="0.2">
      <c r="A14" s="41" t="s">
        <v>66</v>
      </c>
      <c r="B14" s="40" t="s">
        <v>67</v>
      </c>
      <c r="C14" s="40" t="s">
        <v>68</v>
      </c>
      <c r="D14" s="40">
        <v>2019</v>
      </c>
      <c r="E14" s="40">
        <v>316</v>
      </c>
      <c r="F14" s="41" t="s">
        <v>69</v>
      </c>
      <c r="G14" s="42">
        <v>-14922</v>
      </c>
      <c r="H14" s="40" t="s">
        <v>70</v>
      </c>
      <c r="I14" s="40">
        <v>972</v>
      </c>
      <c r="J14" s="41" t="s">
        <v>77</v>
      </c>
      <c r="K14" s="40">
        <v>2</v>
      </c>
      <c r="L14" s="45">
        <v>43601</v>
      </c>
    </row>
    <row r="15" spans="1:12" x14ac:dyDescent="0.2">
      <c r="A15" s="41" t="s">
        <v>66</v>
      </c>
      <c r="B15" s="40" t="s">
        <v>67</v>
      </c>
      <c r="C15" s="40" t="s">
        <v>68</v>
      </c>
      <c r="D15" s="40">
        <v>2019</v>
      </c>
      <c r="E15" s="40">
        <v>316</v>
      </c>
      <c r="F15" s="41" t="s">
        <v>69</v>
      </c>
      <c r="G15" s="42">
        <v>-158333</v>
      </c>
      <c r="H15" s="40" t="s">
        <v>70</v>
      </c>
      <c r="I15" s="40">
        <v>972</v>
      </c>
      <c r="J15" s="41" t="s">
        <v>78</v>
      </c>
      <c r="K15" s="40">
        <v>5</v>
      </c>
      <c r="L15" s="45">
        <v>43607</v>
      </c>
    </row>
    <row r="16" spans="1:12" x14ac:dyDescent="0.2">
      <c r="A16" s="41" t="s">
        <v>66</v>
      </c>
      <c r="B16" s="40" t="s">
        <v>67</v>
      </c>
      <c r="C16" s="40" t="s">
        <v>68</v>
      </c>
      <c r="D16" s="40">
        <v>2019</v>
      </c>
      <c r="E16" s="40">
        <v>316</v>
      </c>
      <c r="F16" s="41" t="s">
        <v>69</v>
      </c>
      <c r="G16" s="42">
        <v>-158333</v>
      </c>
      <c r="H16" s="40" t="s">
        <v>70</v>
      </c>
      <c r="I16" s="40">
        <v>972</v>
      </c>
      <c r="J16" s="41" t="s">
        <v>79</v>
      </c>
      <c r="K16" s="40">
        <v>5</v>
      </c>
      <c r="L16" s="45">
        <v>43614</v>
      </c>
    </row>
    <row r="17" spans="1:12" x14ac:dyDescent="0.2">
      <c r="A17" s="41" t="s">
        <v>66</v>
      </c>
      <c r="B17" s="40" t="s">
        <v>67</v>
      </c>
      <c r="C17" s="40" t="s">
        <v>68</v>
      </c>
      <c r="D17" s="40">
        <v>2019</v>
      </c>
      <c r="E17" s="40">
        <v>316</v>
      </c>
      <c r="F17" s="41" t="s">
        <v>69</v>
      </c>
      <c r="G17" s="42">
        <v>839357.58</v>
      </c>
      <c r="H17" s="40" t="s">
        <v>70</v>
      </c>
      <c r="I17" s="40">
        <v>971</v>
      </c>
      <c r="J17" s="41" t="s">
        <v>80</v>
      </c>
      <c r="K17" s="40">
        <v>8</v>
      </c>
      <c r="L17" s="45">
        <v>43635</v>
      </c>
    </row>
    <row r="18" spans="1:12" x14ac:dyDescent="0.2">
      <c r="A18" s="41" t="s">
        <v>66</v>
      </c>
      <c r="B18" s="40" t="s">
        <v>67</v>
      </c>
      <c r="C18" s="40" t="s">
        <v>68</v>
      </c>
      <c r="D18" s="40">
        <v>2019</v>
      </c>
      <c r="E18" s="40">
        <v>316</v>
      </c>
      <c r="F18" s="41" t="s">
        <v>69</v>
      </c>
      <c r="G18" s="42">
        <v>1302946.83</v>
      </c>
      <c r="H18" s="40" t="s">
        <v>70</v>
      </c>
      <c r="I18" s="40">
        <v>971</v>
      </c>
      <c r="J18" s="41" t="s">
        <v>81</v>
      </c>
      <c r="K18" s="40">
        <v>8</v>
      </c>
      <c r="L18" s="45">
        <v>43635</v>
      </c>
    </row>
    <row r="19" spans="1:12" x14ac:dyDescent="0.2">
      <c r="A19" s="41" t="s">
        <v>66</v>
      </c>
      <c r="B19" s="40" t="s">
        <v>67</v>
      </c>
      <c r="C19" s="40" t="s">
        <v>68</v>
      </c>
      <c r="D19" s="40">
        <v>2019</v>
      </c>
      <c r="E19" s="40">
        <v>316</v>
      </c>
      <c r="F19" s="41" t="s">
        <v>69</v>
      </c>
      <c r="G19" s="42">
        <v>-158337</v>
      </c>
      <c r="H19" s="40" t="s">
        <v>70</v>
      </c>
      <c r="I19" s="40">
        <v>972</v>
      </c>
      <c r="J19" s="41" t="s">
        <v>82</v>
      </c>
      <c r="K19" s="40">
        <v>5</v>
      </c>
      <c r="L19" s="45">
        <v>43636</v>
      </c>
    </row>
    <row r="20" spans="1:12" x14ac:dyDescent="0.2">
      <c r="A20" s="41" t="s">
        <v>66</v>
      </c>
      <c r="B20" s="40" t="s">
        <v>67</v>
      </c>
      <c r="C20" s="40" t="s">
        <v>68</v>
      </c>
      <c r="D20" s="40">
        <v>2019</v>
      </c>
      <c r="E20" s="40">
        <v>316</v>
      </c>
      <c r="F20" s="41" t="s">
        <v>69</v>
      </c>
      <c r="G20" s="42">
        <v>321460.06</v>
      </c>
      <c r="H20" s="40" t="s">
        <v>70</v>
      </c>
      <c r="I20" s="40">
        <v>971</v>
      </c>
      <c r="J20" s="41" t="s">
        <v>71</v>
      </c>
      <c r="K20" s="40">
        <v>8</v>
      </c>
      <c r="L20" s="45">
        <v>43646</v>
      </c>
    </row>
    <row r="21" spans="1:12" x14ac:dyDescent="0.2">
      <c r="A21" s="41" t="s">
        <v>66</v>
      </c>
      <c r="B21" s="40" t="s">
        <v>67</v>
      </c>
      <c r="C21" s="40" t="s">
        <v>68</v>
      </c>
      <c r="D21" s="40">
        <v>2019</v>
      </c>
      <c r="E21" s="40">
        <v>316</v>
      </c>
      <c r="F21" s="41" t="s">
        <v>69</v>
      </c>
      <c r="G21" s="42">
        <v>18112570.109999999</v>
      </c>
      <c r="H21" s="40" t="s">
        <v>70</v>
      </c>
      <c r="I21" s="40">
        <v>971</v>
      </c>
      <c r="J21" s="41" t="s">
        <v>72</v>
      </c>
      <c r="K21" s="40">
        <v>3</v>
      </c>
      <c r="L21" s="45">
        <v>43308</v>
      </c>
    </row>
    <row r="22" spans="1:12" x14ac:dyDescent="0.2">
      <c r="A22" s="41" t="s">
        <v>66</v>
      </c>
      <c r="B22" s="40" t="s">
        <v>67</v>
      </c>
      <c r="C22" s="40" t="s">
        <v>68</v>
      </c>
      <c r="D22" s="40">
        <v>2019</v>
      </c>
      <c r="E22" s="40">
        <v>316</v>
      </c>
      <c r="F22" s="41" t="s">
        <v>69</v>
      </c>
      <c r="G22" s="42">
        <v>-1500000</v>
      </c>
      <c r="H22" s="40" t="s">
        <v>70</v>
      </c>
      <c r="I22" s="40">
        <v>972</v>
      </c>
      <c r="J22" s="41" t="s">
        <v>83</v>
      </c>
      <c r="K22" s="40">
        <v>2</v>
      </c>
      <c r="L22" s="45">
        <v>43312</v>
      </c>
    </row>
    <row r="23" spans="1:12" x14ac:dyDescent="0.2">
      <c r="A23" s="41" t="s">
        <v>66</v>
      </c>
      <c r="B23" s="40" t="s">
        <v>67</v>
      </c>
      <c r="C23" s="40" t="s">
        <v>68</v>
      </c>
      <c r="D23" s="40">
        <v>2019</v>
      </c>
      <c r="E23" s="40">
        <v>316</v>
      </c>
      <c r="F23" s="41" t="s">
        <v>69</v>
      </c>
      <c r="G23" s="42">
        <v>-316666</v>
      </c>
      <c r="H23" s="40" t="s">
        <v>70</v>
      </c>
      <c r="I23" s="40">
        <v>972</v>
      </c>
      <c r="J23" s="41" t="s">
        <v>84</v>
      </c>
      <c r="K23" s="40">
        <v>5</v>
      </c>
      <c r="L23" s="45">
        <v>43362</v>
      </c>
    </row>
    <row r="24" spans="1:12" x14ac:dyDescent="0.2">
      <c r="A24" s="41" t="s">
        <v>66</v>
      </c>
      <c r="B24" s="40" t="s">
        <v>67</v>
      </c>
      <c r="C24" s="40" t="s">
        <v>68</v>
      </c>
      <c r="D24" s="40">
        <v>2019</v>
      </c>
      <c r="E24" s="40">
        <v>316</v>
      </c>
      <c r="F24" s="41" t="s">
        <v>69</v>
      </c>
      <c r="G24" s="42">
        <v>-873459</v>
      </c>
      <c r="H24" s="40" t="s">
        <v>70</v>
      </c>
      <c r="I24" s="40">
        <v>972</v>
      </c>
      <c r="J24" s="41" t="s">
        <v>85</v>
      </c>
      <c r="K24" s="40">
        <v>2</v>
      </c>
      <c r="L24" s="45">
        <v>43377</v>
      </c>
    </row>
    <row r="25" spans="1:12" x14ac:dyDescent="0.2">
      <c r="A25" s="41" t="s">
        <v>66</v>
      </c>
      <c r="B25" s="40" t="s">
        <v>67</v>
      </c>
      <c r="C25" s="40" t="s">
        <v>68</v>
      </c>
      <c r="D25" s="40">
        <v>2019</v>
      </c>
      <c r="E25" s="40">
        <v>316</v>
      </c>
      <c r="F25" s="41" t="s">
        <v>69</v>
      </c>
      <c r="G25" s="42">
        <v>-158333</v>
      </c>
      <c r="H25" s="40" t="s">
        <v>70</v>
      </c>
      <c r="I25" s="40">
        <v>972</v>
      </c>
      <c r="J25" s="41" t="s">
        <v>86</v>
      </c>
      <c r="K25" s="40">
        <v>5</v>
      </c>
      <c r="L25" s="45">
        <v>43378</v>
      </c>
    </row>
    <row r="26" spans="1:12" x14ac:dyDescent="0.2">
      <c r="A26" s="41" t="s">
        <v>66</v>
      </c>
      <c r="B26" s="40" t="s">
        <v>67</v>
      </c>
      <c r="C26" s="40" t="s">
        <v>68</v>
      </c>
      <c r="D26" s="40">
        <v>2019</v>
      </c>
      <c r="E26" s="40">
        <v>316</v>
      </c>
      <c r="F26" s="41" t="s">
        <v>69</v>
      </c>
      <c r="G26" s="42">
        <v>-2589796</v>
      </c>
      <c r="H26" s="40" t="s">
        <v>70</v>
      </c>
      <c r="I26" s="40">
        <v>972</v>
      </c>
      <c r="J26" s="41" t="s">
        <v>87</v>
      </c>
      <c r="K26" s="40">
        <v>9</v>
      </c>
      <c r="L26" s="45">
        <v>43404</v>
      </c>
    </row>
    <row r="27" spans="1:12" x14ac:dyDescent="0.2">
      <c r="A27" s="41" t="s">
        <v>66</v>
      </c>
      <c r="B27" s="40" t="s">
        <v>67</v>
      </c>
      <c r="C27" s="40" t="s">
        <v>68</v>
      </c>
      <c r="D27" s="40">
        <v>2019</v>
      </c>
      <c r="E27" s="40">
        <v>316</v>
      </c>
      <c r="F27" s="41" t="s">
        <v>69</v>
      </c>
      <c r="G27" s="42">
        <v>-2583</v>
      </c>
      <c r="H27" s="40" t="s">
        <v>70</v>
      </c>
      <c r="I27" s="40">
        <v>972</v>
      </c>
      <c r="J27" s="41" t="s">
        <v>88</v>
      </c>
      <c r="K27" s="40">
        <v>7</v>
      </c>
      <c r="L27" s="45">
        <v>43433</v>
      </c>
    </row>
    <row r="28" spans="1:12" x14ac:dyDescent="0.2">
      <c r="A28" s="41" t="s">
        <v>66</v>
      </c>
      <c r="B28" s="40" t="s">
        <v>67</v>
      </c>
      <c r="C28" s="40" t="s">
        <v>68</v>
      </c>
      <c r="D28" s="40">
        <v>2019</v>
      </c>
      <c r="E28" s="40">
        <v>316</v>
      </c>
      <c r="F28" s="41" t="s">
        <v>69</v>
      </c>
      <c r="G28" s="42">
        <v>-316666</v>
      </c>
      <c r="H28" s="40" t="s">
        <v>70</v>
      </c>
      <c r="I28" s="40">
        <v>972</v>
      </c>
      <c r="J28" s="41" t="s">
        <v>89</v>
      </c>
      <c r="K28" s="40">
        <v>5</v>
      </c>
      <c r="L28" s="45">
        <v>43434</v>
      </c>
    </row>
    <row r="29" spans="1:12" ht="13.5" thickBot="1" x14ac:dyDescent="0.25">
      <c r="A29" s="41"/>
      <c r="B29" s="40"/>
      <c r="C29" s="40"/>
      <c r="D29" s="40"/>
      <c r="E29" s="40"/>
      <c r="F29" s="41"/>
      <c r="G29" s="46">
        <f>SUM(G4:G28)</f>
        <v>-8430857.3300000019</v>
      </c>
      <c r="H29" s="40"/>
      <c r="I29" s="40"/>
      <c r="J29" s="41"/>
      <c r="K29" s="40"/>
      <c r="L29" s="45"/>
    </row>
    <row r="30" spans="1:12" x14ac:dyDescent="0.2">
      <c r="A30" s="41"/>
      <c r="B30" s="40"/>
      <c r="C30" s="40"/>
      <c r="D30" s="40"/>
      <c r="E30" s="40"/>
      <c r="F30" s="41"/>
      <c r="G30" s="42"/>
      <c r="H30" s="40"/>
      <c r="I30" s="40"/>
      <c r="J30" s="41"/>
      <c r="K30" s="40"/>
      <c r="L30" s="45"/>
    </row>
    <row r="31" spans="1:12" x14ac:dyDescent="0.2">
      <c r="A31" s="41" t="s">
        <v>66</v>
      </c>
      <c r="B31" s="40" t="s">
        <v>67</v>
      </c>
      <c r="C31" s="40" t="s">
        <v>68</v>
      </c>
      <c r="D31" s="40">
        <v>2014</v>
      </c>
      <c r="E31" s="40">
        <v>318</v>
      </c>
      <c r="F31" s="41" t="s">
        <v>69</v>
      </c>
      <c r="G31" s="42">
        <v>-2088.02</v>
      </c>
      <c r="H31" s="40" t="s">
        <v>70</v>
      </c>
      <c r="I31" s="40">
        <v>972</v>
      </c>
      <c r="J31" s="41" t="s">
        <v>71</v>
      </c>
      <c r="K31" s="40">
        <v>30</v>
      </c>
      <c r="L31" s="45">
        <v>43646</v>
      </c>
    </row>
    <row r="32" spans="1:12" x14ac:dyDescent="0.2">
      <c r="A32" s="41" t="s">
        <v>66</v>
      </c>
      <c r="B32" s="40" t="s">
        <v>67</v>
      </c>
      <c r="C32" s="40" t="s">
        <v>68</v>
      </c>
      <c r="D32" s="40">
        <v>2016</v>
      </c>
      <c r="E32" s="40">
        <v>318</v>
      </c>
      <c r="F32" s="41" t="s">
        <v>69</v>
      </c>
      <c r="G32" s="42">
        <v>-8519.35</v>
      </c>
      <c r="H32" s="40" t="s">
        <v>70</v>
      </c>
      <c r="I32" s="40">
        <v>972</v>
      </c>
      <c r="J32" s="41" t="s">
        <v>71</v>
      </c>
      <c r="K32" s="40">
        <v>31</v>
      </c>
      <c r="L32" s="45">
        <v>43646</v>
      </c>
    </row>
    <row r="33" spans="1:12" x14ac:dyDescent="0.2">
      <c r="A33" s="41" t="s">
        <v>66</v>
      </c>
      <c r="B33" s="40" t="s">
        <v>67</v>
      </c>
      <c r="C33" s="40" t="s">
        <v>68</v>
      </c>
      <c r="D33" s="40">
        <v>2016</v>
      </c>
      <c r="E33" s="40">
        <v>318</v>
      </c>
      <c r="F33" s="41" t="s">
        <v>69</v>
      </c>
      <c r="G33" s="42">
        <v>-445.06</v>
      </c>
      <c r="H33" s="40" t="s">
        <v>70</v>
      </c>
      <c r="I33" s="40">
        <v>972</v>
      </c>
      <c r="J33" s="41" t="s">
        <v>72</v>
      </c>
      <c r="K33" s="40">
        <v>8</v>
      </c>
      <c r="L33" s="45">
        <v>43308</v>
      </c>
    </row>
    <row r="34" spans="1:12" x14ac:dyDescent="0.2">
      <c r="A34" s="41" t="s">
        <v>66</v>
      </c>
      <c r="B34" s="40" t="s">
        <v>67</v>
      </c>
      <c r="C34" s="40" t="s">
        <v>68</v>
      </c>
      <c r="D34" s="40">
        <v>2017</v>
      </c>
      <c r="E34" s="40">
        <v>318</v>
      </c>
      <c r="F34" s="41" t="s">
        <v>69</v>
      </c>
      <c r="G34" s="42">
        <v>-20000</v>
      </c>
      <c r="H34" s="40" t="s">
        <v>70</v>
      </c>
      <c r="I34" s="40">
        <v>972</v>
      </c>
      <c r="J34" s="41" t="s">
        <v>71</v>
      </c>
      <c r="K34" s="40">
        <v>32</v>
      </c>
      <c r="L34" s="45">
        <v>43646</v>
      </c>
    </row>
    <row r="35" spans="1:12" x14ac:dyDescent="0.2">
      <c r="A35" s="41" t="s">
        <v>66</v>
      </c>
      <c r="B35" s="40" t="s">
        <v>67</v>
      </c>
      <c r="C35" s="40" t="s">
        <v>68</v>
      </c>
      <c r="D35" s="40">
        <v>2017</v>
      </c>
      <c r="E35" s="40">
        <v>318</v>
      </c>
      <c r="F35" s="41" t="s">
        <v>69</v>
      </c>
      <c r="G35" s="42">
        <v>-61437.1</v>
      </c>
      <c r="H35" s="40" t="s">
        <v>70</v>
      </c>
      <c r="I35" s="40">
        <v>972</v>
      </c>
      <c r="J35" s="41" t="s">
        <v>72</v>
      </c>
      <c r="K35" s="40">
        <v>9</v>
      </c>
      <c r="L35" s="45">
        <v>43308</v>
      </c>
    </row>
    <row r="36" spans="1:12" x14ac:dyDescent="0.2">
      <c r="A36" s="41" t="s">
        <v>66</v>
      </c>
      <c r="B36" s="40" t="s">
        <v>67</v>
      </c>
      <c r="C36" s="40" t="s">
        <v>68</v>
      </c>
      <c r="D36" s="40">
        <v>2018</v>
      </c>
      <c r="E36" s="40">
        <v>318</v>
      </c>
      <c r="F36" s="41" t="s">
        <v>69</v>
      </c>
      <c r="G36" s="42">
        <v>-7735.06</v>
      </c>
      <c r="H36" s="40" t="s">
        <v>70</v>
      </c>
      <c r="I36" s="40">
        <v>972</v>
      </c>
      <c r="J36" s="41" t="s">
        <v>71</v>
      </c>
      <c r="K36" s="40">
        <v>33</v>
      </c>
      <c r="L36" s="45">
        <v>43646</v>
      </c>
    </row>
    <row r="37" spans="1:12" x14ac:dyDescent="0.2">
      <c r="A37" s="41" t="s">
        <v>66</v>
      </c>
      <c r="B37" s="40" t="s">
        <v>67</v>
      </c>
      <c r="C37" s="40" t="s">
        <v>68</v>
      </c>
      <c r="D37" s="40">
        <v>2018</v>
      </c>
      <c r="E37" s="40">
        <v>318</v>
      </c>
      <c r="F37" s="41" t="s">
        <v>69</v>
      </c>
      <c r="G37" s="42">
        <v>521724.74</v>
      </c>
      <c r="H37" s="40" t="s">
        <v>70</v>
      </c>
      <c r="I37" s="40">
        <v>971</v>
      </c>
      <c r="J37" s="41" t="s">
        <v>72</v>
      </c>
      <c r="K37" s="40">
        <v>1</v>
      </c>
      <c r="L37" s="45">
        <v>43308</v>
      </c>
    </row>
    <row r="38" spans="1:12" x14ac:dyDescent="0.2">
      <c r="A38" s="41" t="s">
        <v>66</v>
      </c>
      <c r="B38" s="40" t="s">
        <v>67</v>
      </c>
      <c r="C38" s="40" t="s">
        <v>68</v>
      </c>
      <c r="D38" s="40">
        <v>2019</v>
      </c>
      <c r="E38" s="40">
        <v>318</v>
      </c>
      <c r="F38" s="41" t="s">
        <v>69</v>
      </c>
      <c r="G38" s="42">
        <v>38342.43</v>
      </c>
      <c r="H38" s="40" t="s">
        <v>70</v>
      </c>
      <c r="I38" s="40">
        <v>971</v>
      </c>
      <c r="J38" s="41" t="s">
        <v>71</v>
      </c>
      <c r="K38" s="40">
        <v>10</v>
      </c>
      <c r="L38" s="45">
        <v>43646</v>
      </c>
    </row>
    <row r="39" spans="1:12" x14ac:dyDescent="0.2">
      <c r="A39" s="41" t="s">
        <v>66</v>
      </c>
      <c r="B39" s="40" t="s">
        <v>67</v>
      </c>
      <c r="C39" s="40" t="s">
        <v>68</v>
      </c>
      <c r="D39" s="40">
        <v>2019</v>
      </c>
      <c r="E39" s="40">
        <v>318</v>
      </c>
      <c r="F39" s="41" t="s">
        <v>69</v>
      </c>
      <c r="G39" s="42">
        <v>61882.16</v>
      </c>
      <c r="H39" s="40" t="s">
        <v>70</v>
      </c>
      <c r="I39" s="40">
        <v>971</v>
      </c>
      <c r="J39" s="41" t="s">
        <v>72</v>
      </c>
      <c r="K39" s="40">
        <v>7</v>
      </c>
      <c r="L39" s="45">
        <v>43308</v>
      </c>
    </row>
    <row r="40" spans="1:12" x14ac:dyDescent="0.2">
      <c r="A40" s="41" t="s">
        <v>66</v>
      </c>
      <c r="B40" s="40" t="s">
        <v>67</v>
      </c>
      <c r="C40" s="40" t="s">
        <v>68</v>
      </c>
      <c r="D40" s="40">
        <v>2019</v>
      </c>
      <c r="E40" s="40">
        <v>318</v>
      </c>
      <c r="F40" s="41" t="s">
        <v>69</v>
      </c>
      <c r="G40" s="42">
        <v>1500000</v>
      </c>
      <c r="H40" s="40" t="s">
        <v>70</v>
      </c>
      <c r="I40" s="40">
        <v>971</v>
      </c>
      <c r="J40" s="41" t="s">
        <v>83</v>
      </c>
      <c r="K40" s="40">
        <v>1</v>
      </c>
      <c r="L40" s="45">
        <v>43312</v>
      </c>
    </row>
    <row r="41" spans="1:12" ht="13.5" thickBot="1" x14ac:dyDescent="0.25">
      <c r="A41" s="41"/>
      <c r="B41" s="40"/>
      <c r="C41" s="40"/>
      <c r="D41" s="40"/>
      <c r="E41" s="40"/>
      <c r="F41" s="41"/>
      <c r="G41" s="46">
        <f>SUM(G31:G40)</f>
        <v>2021724.74</v>
      </c>
      <c r="H41" s="40"/>
      <c r="I41" s="40"/>
      <c r="J41" s="41"/>
      <c r="K41" s="40"/>
      <c r="L41" s="45"/>
    </row>
    <row r="42" spans="1:12" x14ac:dyDescent="0.2">
      <c r="A42" s="41"/>
      <c r="B42" s="40"/>
      <c r="C42" s="40"/>
      <c r="D42" s="40"/>
      <c r="E42" s="40"/>
      <c r="F42" s="41"/>
      <c r="G42" s="47"/>
      <c r="H42" s="40"/>
      <c r="I42" s="40"/>
      <c r="J42" s="41"/>
      <c r="K42" s="40"/>
      <c r="L42" s="45"/>
    </row>
    <row r="43" spans="1:12" ht="13.5" thickBot="1" x14ac:dyDescent="0.25">
      <c r="A43" s="41"/>
      <c r="B43" s="40"/>
      <c r="C43" s="40"/>
      <c r="D43" s="40"/>
      <c r="E43" s="40"/>
      <c r="F43" s="41"/>
      <c r="G43" s="48">
        <f>G29+G41</f>
        <v>-6409132.5900000017</v>
      </c>
      <c r="H43" s="40"/>
      <c r="I43" s="40"/>
      <c r="J43" s="41"/>
      <c r="K43" s="40"/>
      <c r="L43" s="45"/>
    </row>
    <row r="44" spans="1:12" ht="13.5" thickTop="1" x14ac:dyDescent="0.2"/>
  </sheetData>
  <pageMargins left="0.7" right="0.7" top="0.75" bottom="0.7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6686D-73A4-4D0F-999D-027A51CC7FAE}">
  <sheetPr>
    <pageSetUpPr fitToPage="1"/>
  </sheetPr>
  <dimension ref="A1:P57"/>
  <sheetViews>
    <sheetView zoomScaleNormal="100" workbookViewId="0">
      <selection sqref="A1:XFD1048576"/>
    </sheetView>
  </sheetViews>
  <sheetFormatPr defaultRowHeight="12.75" x14ac:dyDescent="0.2"/>
  <cols>
    <col min="1" max="2" width="14.7109375" customWidth="1"/>
    <col min="3" max="8" width="14" customWidth="1"/>
    <col min="9" max="9" width="13.140625" customWidth="1"/>
    <col min="10" max="11" width="9.7109375" bestFit="1" customWidth="1"/>
    <col min="13" max="13" width="9.140625" customWidth="1"/>
  </cols>
  <sheetData>
    <row r="1" spans="1:9" x14ac:dyDescent="0.2">
      <c r="A1" s="1"/>
      <c r="B1" s="1"/>
      <c r="C1" s="1"/>
      <c r="D1" s="1"/>
      <c r="E1" s="1"/>
      <c r="F1" s="1"/>
      <c r="G1" s="1"/>
      <c r="H1" s="1"/>
      <c r="I1" s="1"/>
    </row>
    <row r="2" spans="1:9" x14ac:dyDescent="0.2">
      <c r="A2" s="53" t="s">
        <v>0</v>
      </c>
      <c r="B2" s="49" t="s">
        <v>1</v>
      </c>
      <c r="C2" s="49"/>
      <c r="D2" s="49"/>
      <c r="E2" s="55"/>
      <c r="F2" s="53"/>
      <c r="G2" s="144" t="s">
        <v>2</v>
      </c>
      <c r="H2" s="49" t="s">
        <v>90</v>
      </c>
      <c r="I2" s="49"/>
    </row>
    <row r="3" spans="1:9" x14ac:dyDescent="0.2">
      <c r="A3" s="53" t="s">
        <v>4</v>
      </c>
      <c r="B3" s="50" t="s">
        <v>5</v>
      </c>
      <c r="C3" s="49"/>
      <c r="D3" s="49"/>
      <c r="E3" s="55"/>
      <c r="F3" s="53"/>
      <c r="G3" s="144" t="s">
        <v>6</v>
      </c>
      <c r="H3" s="51" t="s">
        <v>91</v>
      </c>
      <c r="I3" s="51"/>
    </row>
    <row r="4" spans="1:9" x14ac:dyDescent="0.2">
      <c r="A4" s="53" t="s">
        <v>8</v>
      </c>
      <c r="B4" s="49" t="s">
        <v>92</v>
      </c>
      <c r="C4" s="49"/>
      <c r="D4" s="49"/>
      <c r="E4" s="55"/>
      <c r="F4" s="53"/>
      <c r="G4" s="144" t="s">
        <v>10</v>
      </c>
      <c r="H4" s="50" t="s">
        <v>11</v>
      </c>
      <c r="I4" s="49"/>
    </row>
    <row r="5" spans="1:9" x14ac:dyDescent="0.2">
      <c r="A5" s="53" t="s">
        <v>12</v>
      </c>
      <c r="B5" s="50" t="s">
        <v>93</v>
      </c>
      <c r="C5" s="51"/>
      <c r="D5" s="51"/>
      <c r="E5" s="55"/>
      <c r="F5" s="53"/>
      <c r="G5" s="144" t="s">
        <v>14</v>
      </c>
      <c r="H5" s="52" t="s">
        <v>94</v>
      </c>
      <c r="I5" s="51"/>
    </row>
    <row r="6" spans="1:9" x14ac:dyDescent="0.2">
      <c r="A6" s="53"/>
      <c r="B6" s="53"/>
      <c r="C6" s="53"/>
      <c r="D6" s="53"/>
      <c r="E6" s="53"/>
      <c r="F6" s="53"/>
      <c r="G6" s="53"/>
      <c r="H6" s="53"/>
      <c r="I6" s="53"/>
    </row>
    <row r="7" spans="1:9" x14ac:dyDescent="0.2">
      <c r="A7" s="53"/>
      <c r="B7" s="53"/>
      <c r="C7" s="53"/>
      <c r="D7" s="53"/>
      <c r="E7" s="53"/>
      <c r="F7" s="53"/>
      <c r="G7" s="53"/>
      <c r="H7" s="53"/>
      <c r="I7" s="53"/>
    </row>
    <row r="8" spans="1:9" x14ac:dyDescent="0.2">
      <c r="A8" s="53" t="s">
        <v>15</v>
      </c>
      <c r="B8" s="53"/>
      <c r="C8" s="55"/>
      <c r="D8" s="55"/>
      <c r="E8" s="55"/>
      <c r="F8" s="55"/>
      <c r="G8" s="55"/>
      <c r="H8" s="55"/>
      <c r="I8" s="55"/>
    </row>
    <row r="9" spans="1:9" x14ac:dyDescent="0.2">
      <c r="A9" s="54" t="s">
        <v>95</v>
      </c>
      <c r="B9" s="53"/>
      <c r="C9" s="55"/>
      <c r="D9" s="55"/>
      <c r="E9" s="55"/>
      <c r="F9" s="55"/>
      <c r="G9" s="55"/>
      <c r="H9" s="55"/>
      <c r="I9" s="55"/>
    </row>
    <row r="10" spans="1:9" x14ac:dyDescent="0.2">
      <c r="A10" s="57" t="s">
        <v>96</v>
      </c>
      <c r="B10" s="53"/>
      <c r="C10" s="55"/>
      <c r="D10" s="55"/>
      <c r="E10" s="55"/>
      <c r="F10" s="55"/>
      <c r="G10" s="55"/>
      <c r="H10" s="55"/>
      <c r="I10" s="55"/>
    </row>
    <row r="11" spans="1:9" x14ac:dyDescent="0.2">
      <c r="A11" s="53" t="s">
        <v>18</v>
      </c>
      <c r="B11" s="53"/>
      <c r="C11" s="55"/>
      <c r="D11" s="55"/>
      <c r="E11" s="55"/>
      <c r="F11" s="55"/>
      <c r="G11" s="55"/>
      <c r="H11" s="55"/>
      <c r="I11" s="55"/>
    </row>
    <row r="12" spans="1:9" x14ac:dyDescent="0.2">
      <c r="A12" s="56" t="s">
        <v>97</v>
      </c>
      <c r="B12" s="53"/>
      <c r="C12" s="55"/>
      <c r="D12" s="55"/>
      <c r="E12" s="55"/>
      <c r="F12" s="55"/>
      <c r="G12" s="55"/>
      <c r="H12" s="55"/>
      <c r="I12" s="55"/>
    </row>
    <row r="13" spans="1:9" x14ac:dyDescent="0.2">
      <c r="A13" s="56" t="s">
        <v>98</v>
      </c>
      <c r="B13" s="53"/>
      <c r="C13" s="55"/>
      <c r="D13" s="55"/>
      <c r="E13" s="55"/>
      <c r="F13" s="55"/>
      <c r="G13" s="55"/>
      <c r="H13" s="55"/>
      <c r="I13" s="55"/>
    </row>
    <row r="14" spans="1:9" x14ac:dyDescent="0.2">
      <c r="A14" s="57" t="s">
        <v>99</v>
      </c>
      <c r="B14" s="53"/>
      <c r="C14" s="55"/>
      <c r="D14" s="55"/>
      <c r="E14" s="55"/>
      <c r="F14" s="55"/>
      <c r="G14" s="55"/>
      <c r="H14" s="55"/>
      <c r="I14" s="55"/>
    </row>
    <row r="15" spans="1:9" x14ac:dyDescent="0.2">
      <c r="A15" s="53" t="s">
        <v>20</v>
      </c>
      <c r="B15" s="53"/>
      <c r="C15" s="55"/>
      <c r="D15" s="55"/>
      <c r="E15" s="55"/>
      <c r="F15" s="55"/>
      <c r="G15" s="55"/>
      <c r="H15" s="55"/>
      <c r="I15" s="55"/>
    </row>
    <row r="16" spans="1:9" x14ac:dyDescent="0.2">
      <c r="A16" s="57" t="s">
        <v>100</v>
      </c>
      <c r="B16" s="53"/>
      <c r="C16" s="55"/>
      <c r="D16" s="55"/>
      <c r="E16" s="55"/>
      <c r="F16" s="55"/>
      <c r="G16" s="55"/>
      <c r="H16" s="55"/>
      <c r="I16" s="55"/>
    </row>
    <row r="17" spans="1:9" x14ac:dyDescent="0.2">
      <c r="A17" s="53" t="s">
        <v>101</v>
      </c>
      <c r="B17" s="53"/>
      <c r="C17" s="55"/>
      <c r="D17" s="55"/>
      <c r="E17" s="55"/>
      <c r="F17" s="55"/>
      <c r="G17" s="55"/>
      <c r="H17" s="55"/>
      <c r="I17" s="55"/>
    </row>
    <row r="18" spans="1:9" x14ac:dyDescent="0.2">
      <c r="A18" s="57" t="s">
        <v>102</v>
      </c>
      <c r="B18" s="53"/>
      <c r="C18" s="55"/>
      <c r="D18" s="55"/>
      <c r="E18" s="55"/>
      <c r="F18" s="55"/>
      <c r="G18" s="55"/>
      <c r="H18" s="55"/>
      <c r="I18" s="55"/>
    </row>
    <row r="19" spans="1:9" x14ac:dyDescent="0.2">
      <c r="A19" s="57" t="s">
        <v>103</v>
      </c>
      <c r="B19" s="53"/>
      <c r="C19" s="55"/>
      <c r="D19" s="55"/>
      <c r="E19" s="55"/>
      <c r="F19" s="55"/>
      <c r="G19" s="55"/>
      <c r="H19" s="55"/>
      <c r="I19" s="55"/>
    </row>
    <row r="20" spans="1:9" x14ac:dyDescent="0.2">
      <c r="A20" s="57" t="s">
        <v>104</v>
      </c>
      <c r="B20" s="53"/>
      <c r="C20" s="55"/>
      <c r="D20" s="55"/>
      <c r="E20" s="55"/>
      <c r="F20" s="55"/>
      <c r="G20" s="55"/>
      <c r="H20" s="55"/>
      <c r="I20" s="55"/>
    </row>
    <row r="21" spans="1:9" x14ac:dyDescent="0.2">
      <c r="A21" s="57" t="s">
        <v>105</v>
      </c>
      <c r="B21" s="53"/>
      <c r="C21" s="55"/>
      <c r="D21" s="55"/>
      <c r="E21" s="55"/>
      <c r="F21" s="55"/>
      <c r="G21" s="55"/>
      <c r="H21" s="55"/>
      <c r="I21" s="55"/>
    </row>
    <row r="22" spans="1:9" x14ac:dyDescent="0.2">
      <c r="A22" s="57" t="s">
        <v>106</v>
      </c>
      <c r="B22" s="53"/>
      <c r="C22" s="55"/>
      <c r="D22" s="55"/>
      <c r="E22" s="55"/>
      <c r="F22" s="55"/>
      <c r="G22" s="55"/>
      <c r="H22" s="55"/>
      <c r="I22" s="55"/>
    </row>
    <row r="23" spans="1:9" x14ac:dyDescent="0.2">
      <c r="A23" s="57" t="s">
        <v>107</v>
      </c>
      <c r="B23" s="53"/>
      <c r="C23" s="55"/>
      <c r="D23" s="55"/>
      <c r="E23" s="55"/>
      <c r="F23" s="55"/>
      <c r="G23" s="55"/>
      <c r="H23" s="55"/>
      <c r="I23" s="55"/>
    </row>
    <row r="24" spans="1:9" x14ac:dyDescent="0.2">
      <c r="A24" s="57" t="s">
        <v>108</v>
      </c>
      <c r="B24" s="53"/>
      <c r="C24" s="55"/>
      <c r="D24" s="55"/>
      <c r="E24" s="55"/>
      <c r="F24" s="55"/>
      <c r="G24" s="55"/>
      <c r="H24" s="55"/>
      <c r="I24" s="55"/>
    </row>
    <row r="25" spans="1:9" x14ac:dyDescent="0.2">
      <c r="A25" s="57" t="s">
        <v>109</v>
      </c>
      <c r="B25" s="53"/>
      <c r="C25" s="55"/>
      <c r="D25" s="55"/>
      <c r="E25" s="55"/>
      <c r="F25" s="55"/>
      <c r="G25" s="55"/>
      <c r="H25" s="55"/>
      <c r="I25" s="55"/>
    </row>
    <row r="26" spans="1:9" x14ac:dyDescent="0.2">
      <c r="A26" s="57" t="s">
        <v>24</v>
      </c>
      <c r="B26" s="53"/>
      <c r="C26" s="55"/>
      <c r="D26" s="55"/>
      <c r="E26" s="55"/>
      <c r="F26" s="55"/>
      <c r="G26" s="55"/>
      <c r="H26" s="55"/>
      <c r="I26" s="55"/>
    </row>
    <row r="27" spans="1:9" x14ac:dyDescent="0.2">
      <c r="A27" s="57" t="s">
        <v>110</v>
      </c>
      <c r="B27" s="53"/>
      <c r="C27" s="53"/>
      <c r="D27" s="53"/>
      <c r="E27" s="53"/>
      <c r="F27" s="53"/>
      <c r="G27" s="53"/>
      <c r="H27" s="53"/>
      <c r="I27" s="53"/>
    </row>
    <row r="28" spans="1:9" x14ac:dyDescent="0.2">
      <c r="A28" s="57" t="s">
        <v>111</v>
      </c>
      <c r="B28" s="53"/>
      <c r="C28" s="53"/>
      <c r="D28" s="53"/>
      <c r="E28" s="53"/>
      <c r="F28" s="53"/>
      <c r="G28" s="53"/>
      <c r="H28" s="53"/>
      <c r="I28" s="53"/>
    </row>
    <row r="29" spans="1:9" x14ac:dyDescent="0.2">
      <c r="A29" s="57" t="s">
        <v>112</v>
      </c>
      <c r="B29" s="53"/>
      <c r="C29" s="55"/>
      <c r="D29" s="55"/>
      <c r="E29" s="55"/>
      <c r="F29" s="55"/>
      <c r="G29" s="55"/>
      <c r="H29" s="55"/>
      <c r="I29" s="55"/>
    </row>
    <row r="30" spans="1:9" x14ac:dyDescent="0.2">
      <c r="A30" s="57" t="s">
        <v>113</v>
      </c>
      <c r="B30" s="53"/>
      <c r="C30" s="55"/>
      <c r="D30" s="55"/>
      <c r="E30" s="55"/>
      <c r="F30" s="55"/>
      <c r="G30" s="55"/>
      <c r="H30" s="55"/>
      <c r="I30" s="55"/>
    </row>
    <row r="31" spans="1:9" x14ac:dyDescent="0.2">
      <c r="A31" s="58"/>
      <c r="B31" s="59"/>
      <c r="C31" s="60" t="s">
        <v>28</v>
      </c>
      <c r="D31" s="61" t="s">
        <v>29</v>
      </c>
      <c r="E31" s="61" t="s">
        <v>30</v>
      </c>
      <c r="F31" s="61" t="s">
        <v>31</v>
      </c>
      <c r="G31" s="61" t="s">
        <v>32</v>
      </c>
      <c r="H31" s="61" t="s">
        <v>33</v>
      </c>
      <c r="I31" s="61" t="s">
        <v>34</v>
      </c>
    </row>
    <row r="32" spans="1:9" x14ac:dyDescent="0.2">
      <c r="A32" s="58"/>
      <c r="B32" s="59"/>
      <c r="C32" s="146" t="s">
        <v>35</v>
      </c>
      <c r="D32" s="147" t="s">
        <v>35</v>
      </c>
      <c r="E32" s="146" t="s">
        <v>35</v>
      </c>
      <c r="F32" s="146" t="s">
        <v>35</v>
      </c>
      <c r="G32" s="146" t="s">
        <v>36</v>
      </c>
      <c r="H32" s="146" t="s">
        <v>36</v>
      </c>
      <c r="I32" s="146" t="s">
        <v>36</v>
      </c>
    </row>
    <row r="33" spans="1:16" x14ac:dyDescent="0.2">
      <c r="A33" s="58" t="s">
        <v>37</v>
      </c>
      <c r="B33" s="59"/>
      <c r="C33" s="62">
        <v>5147006</v>
      </c>
      <c r="D33" s="62">
        <v>5117250</v>
      </c>
      <c r="E33" s="62">
        <v>5117250</v>
      </c>
      <c r="F33" s="62">
        <v>6965748</v>
      </c>
      <c r="G33" s="62">
        <v>5124348</v>
      </c>
      <c r="H33" s="62">
        <f>G33</f>
        <v>5124348</v>
      </c>
      <c r="I33" s="62">
        <f>G33</f>
        <v>5124348</v>
      </c>
    </row>
    <row r="34" spans="1:16" x14ac:dyDescent="0.2">
      <c r="A34" s="58" t="s">
        <v>38</v>
      </c>
      <c r="B34" s="59"/>
      <c r="C34" s="62">
        <v>22415656</v>
      </c>
      <c r="D34" s="62">
        <f t="shared" ref="D34:F34" si="0">C45</f>
        <v>19429704</v>
      </c>
      <c r="E34" s="62">
        <f t="shared" si="0"/>
        <v>20567919</v>
      </c>
      <c r="F34" s="62">
        <f t="shared" si="0"/>
        <v>25290088</v>
      </c>
      <c r="G34" s="62">
        <f>F34+1700000</f>
        <v>26990088</v>
      </c>
      <c r="H34" s="62">
        <f>G34+1700000</f>
        <v>28690088</v>
      </c>
      <c r="I34" s="62">
        <f>H34+1700000</f>
        <v>30390088</v>
      </c>
    </row>
    <row r="35" spans="1:16" x14ac:dyDescent="0.2">
      <c r="A35" s="58" t="s">
        <v>39</v>
      </c>
      <c r="B35" s="59"/>
      <c r="C35" s="62">
        <v>6742309</v>
      </c>
      <c r="D35" s="62">
        <v>6965748</v>
      </c>
      <c r="E35" s="62">
        <v>8605754</v>
      </c>
      <c r="F35" s="62">
        <v>10589066</v>
      </c>
      <c r="G35" s="62">
        <v>6900000</v>
      </c>
      <c r="H35" s="62">
        <v>6900000</v>
      </c>
      <c r="I35" s="62">
        <v>6900000</v>
      </c>
    </row>
    <row r="36" spans="1:16" x14ac:dyDescent="0.2">
      <c r="A36" s="58" t="s">
        <v>40</v>
      </c>
      <c r="B36" s="59"/>
      <c r="C36" s="62">
        <v>9728261</v>
      </c>
      <c r="D36" s="63">
        <v>5827533</v>
      </c>
      <c r="E36" s="62">
        <v>1883585</v>
      </c>
      <c r="F36" s="63">
        <v>2693045</v>
      </c>
      <c r="G36" s="62">
        <f>1500000+340000</f>
        <v>1840000</v>
      </c>
      <c r="H36" s="62">
        <f>G36</f>
        <v>1840000</v>
      </c>
      <c r="I36" s="62">
        <f>H36</f>
        <v>1840000</v>
      </c>
      <c r="J36" s="64"/>
      <c r="K36" s="65"/>
      <c r="L36" s="3"/>
      <c r="M36" s="66"/>
      <c r="N36" s="3"/>
      <c r="O36" s="66"/>
      <c r="P36" s="3"/>
    </row>
    <row r="37" spans="1:16" x14ac:dyDescent="0.2">
      <c r="A37" s="58"/>
      <c r="B37" s="59"/>
      <c r="C37" s="63"/>
      <c r="D37" s="62"/>
      <c r="E37" s="62"/>
      <c r="F37" s="62"/>
      <c r="G37" s="62"/>
      <c r="H37" s="62"/>
      <c r="I37" s="62"/>
      <c r="J37" s="64"/>
    </row>
    <row r="38" spans="1:16" x14ac:dyDescent="0.2">
      <c r="A38" s="58" t="s">
        <v>41</v>
      </c>
      <c r="B38" s="51"/>
      <c r="C38" s="148"/>
      <c r="D38" s="148"/>
      <c r="E38" s="148"/>
      <c r="F38" s="148"/>
      <c r="G38" s="148"/>
      <c r="H38" s="148"/>
      <c r="I38" s="63"/>
    </row>
    <row r="39" spans="1:16" x14ac:dyDescent="0.2">
      <c r="A39" s="149" t="s">
        <v>42</v>
      </c>
      <c r="B39" s="59"/>
      <c r="C39" s="63"/>
      <c r="D39" s="150"/>
      <c r="E39" s="148"/>
      <c r="F39" s="148"/>
      <c r="G39" s="148"/>
      <c r="H39" s="148"/>
      <c r="I39" s="63"/>
    </row>
    <row r="40" spans="1:16" x14ac:dyDescent="0.2">
      <c r="A40" s="33" t="s">
        <v>43</v>
      </c>
      <c r="B40" s="152"/>
      <c r="C40" s="63"/>
      <c r="D40" s="62"/>
      <c r="E40" s="62">
        <v>-2000000</v>
      </c>
      <c r="F40" s="62">
        <v>0</v>
      </c>
      <c r="G40" s="62">
        <v>-4100000</v>
      </c>
      <c r="H40" s="62">
        <f>(SUM(E40:G40)/3)</f>
        <v>-2033333.3333333333</v>
      </c>
      <c r="I40" s="62">
        <f>H40</f>
        <v>-2033333.3333333333</v>
      </c>
    </row>
    <row r="41" spans="1:16" x14ac:dyDescent="0.2">
      <c r="A41" s="10"/>
      <c r="B41" s="9"/>
      <c r="C41" s="8"/>
      <c r="D41" s="7"/>
      <c r="E41" s="7"/>
      <c r="F41" s="7"/>
      <c r="G41" s="7"/>
      <c r="H41" s="7"/>
      <c r="I41" s="7"/>
    </row>
    <row r="42" spans="1:16" x14ac:dyDescent="0.2">
      <c r="A42" s="10"/>
      <c r="B42" s="9"/>
      <c r="C42" s="8"/>
      <c r="D42" s="7"/>
      <c r="E42" s="7"/>
      <c r="F42" s="7"/>
      <c r="G42" s="7"/>
      <c r="H42" s="7"/>
      <c r="I42" s="7"/>
    </row>
    <row r="43" spans="1:16" x14ac:dyDescent="0.2">
      <c r="A43" s="4" t="s">
        <v>44</v>
      </c>
      <c r="B43" s="5"/>
      <c r="C43" s="8">
        <f t="shared" ref="C43:I43" si="1">SUM(C40:C42)</f>
        <v>0</v>
      </c>
      <c r="D43" s="8">
        <f t="shared" si="1"/>
        <v>0</v>
      </c>
      <c r="E43" s="8">
        <f t="shared" si="1"/>
        <v>-2000000</v>
      </c>
      <c r="F43" s="8">
        <f t="shared" si="1"/>
        <v>0</v>
      </c>
      <c r="G43" s="8">
        <f t="shared" si="1"/>
        <v>-4100000</v>
      </c>
      <c r="H43" s="8">
        <f t="shared" si="1"/>
        <v>-2033333.3333333333</v>
      </c>
      <c r="I43" s="8">
        <f t="shared" si="1"/>
        <v>-2033333.3333333333</v>
      </c>
    </row>
    <row r="44" spans="1:16" x14ac:dyDescent="0.2">
      <c r="A44" s="21"/>
      <c r="B44" s="22"/>
      <c r="C44" s="32"/>
      <c r="D44" s="23"/>
      <c r="E44" s="23"/>
      <c r="F44" s="23"/>
      <c r="G44" s="23"/>
      <c r="H44" s="23"/>
      <c r="I44" s="23"/>
    </row>
    <row r="45" spans="1:16" x14ac:dyDescent="0.2">
      <c r="A45" s="21" t="s">
        <v>45</v>
      </c>
      <c r="B45" s="22"/>
      <c r="C45" s="32">
        <f>+C34+C35-C36+C43</f>
        <v>19429704</v>
      </c>
      <c r="D45" s="32">
        <f t="shared" ref="D45:I45" si="2">+D34+D35-D36+D43</f>
        <v>20567919</v>
      </c>
      <c r="E45" s="32">
        <f>+E34+E35-E36+E43</f>
        <v>25290088</v>
      </c>
      <c r="F45" s="32">
        <f t="shared" si="2"/>
        <v>33186109</v>
      </c>
      <c r="G45" s="32">
        <f>+G34+G35-G36+G43</f>
        <v>27950088</v>
      </c>
      <c r="H45" s="32">
        <f>+H34+H35-H36+H43</f>
        <v>31716754.666666668</v>
      </c>
      <c r="I45" s="32">
        <f t="shared" si="2"/>
        <v>33416754.666666668</v>
      </c>
    </row>
    <row r="46" spans="1:16" x14ac:dyDescent="0.2">
      <c r="A46" s="34"/>
      <c r="B46" s="19"/>
      <c r="C46" s="35"/>
      <c r="D46" s="20"/>
      <c r="E46" s="20"/>
      <c r="F46" s="23"/>
      <c r="G46" s="23"/>
      <c r="H46" s="23"/>
      <c r="I46" s="23"/>
    </row>
    <row r="47" spans="1:16" x14ac:dyDescent="0.2">
      <c r="A47" s="21" t="s">
        <v>46</v>
      </c>
      <c r="B47" s="22"/>
      <c r="C47" s="67">
        <v>4695000</v>
      </c>
      <c r="D47" s="62">
        <v>3968531</v>
      </c>
      <c r="E47" s="62">
        <f>1250000+5337+2183608+2214306+1051444</f>
        <v>6704695</v>
      </c>
      <c r="F47" s="23">
        <f>5358250+3740329</f>
        <v>9098579</v>
      </c>
      <c r="G47" s="62">
        <f>G33-G36</f>
        <v>3284348</v>
      </c>
      <c r="H47" s="62">
        <f>G47</f>
        <v>3284348</v>
      </c>
      <c r="I47" s="62">
        <f>H47</f>
        <v>3284348</v>
      </c>
    </row>
    <row r="48" spans="1:16" x14ac:dyDescent="0.2">
      <c r="A48" s="34"/>
      <c r="B48" s="19"/>
      <c r="C48" s="35"/>
      <c r="D48" s="20"/>
      <c r="E48" s="20"/>
      <c r="F48" s="23"/>
      <c r="G48" s="23"/>
      <c r="H48" s="23"/>
      <c r="I48" s="23"/>
    </row>
    <row r="49" spans="1:9" x14ac:dyDescent="0.2">
      <c r="A49" s="21" t="s">
        <v>47</v>
      </c>
      <c r="B49" s="25"/>
      <c r="C49" s="37">
        <f>C45-C47</f>
        <v>14734704</v>
      </c>
      <c r="D49" s="37">
        <f t="shared" ref="D49:I49" si="3">D45-D47</f>
        <v>16599388</v>
      </c>
      <c r="E49" s="37">
        <f t="shared" si="3"/>
        <v>18585393</v>
      </c>
      <c r="F49" s="38">
        <f t="shared" si="3"/>
        <v>24087530</v>
      </c>
      <c r="G49" s="38">
        <f t="shared" si="3"/>
        <v>24665740</v>
      </c>
      <c r="H49" s="38">
        <f t="shared" si="3"/>
        <v>28432406.666666668</v>
      </c>
      <c r="I49" s="38">
        <f t="shared" si="3"/>
        <v>30132406.666666668</v>
      </c>
    </row>
    <row r="50" spans="1:9" x14ac:dyDescent="0.2">
      <c r="A50" s="12"/>
      <c r="B50" s="12"/>
      <c r="C50" s="13"/>
      <c r="D50" s="13"/>
      <c r="E50" s="13"/>
      <c r="F50" s="13"/>
      <c r="G50" s="13"/>
      <c r="H50" s="13"/>
      <c r="I50" s="13"/>
    </row>
    <row r="51" spans="1:9" x14ac:dyDescent="0.2">
      <c r="A51" s="14" t="s">
        <v>48</v>
      </c>
      <c r="B51" s="15"/>
      <c r="C51" s="16"/>
      <c r="D51" s="16"/>
      <c r="E51" s="17"/>
      <c r="F51" s="17"/>
      <c r="G51" s="17"/>
      <c r="H51" s="17"/>
      <c r="I51" s="17"/>
    </row>
    <row r="52" spans="1:9" x14ac:dyDescent="0.2">
      <c r="A52" s="18" t="s">
        <v>49</v>
      </c>
      <c r="B52" s="19"/>
      <c r="C52" s="11"/>
      <c r="D52" s="11"/>
      <c r="E52" s="20"/>
      <c r="F52" s="20"/>
      <c r="G52" s="20"/>
      <c r="H52" s="20"/>
      <c r="I52" s="20"/>
    </row>
    <row r="53" spans="1:9" x14ac:dyDescent="0.2">
      <c r="A53" s="21"/>
      <c r="B53" s="22"/>
      <c r="C53" s="23"/>
      <c r="D53" s="23"/>
      <c r="E53" s="23"/>
      <c r="F53" s="23"/>
      <c r="G53" s="23"/>
      <c r="H53" s="23"/>
      <c r="I53" s="23"/>
    </row>
    <row r="54" spans="1:9" x14ac:dyDescent="0.2">
      <c r="A54" s="21" t="s">
        <v>50</v>
      </c>
      <c r="B54" s="22"/>
      <c r="C54" s="7"/>
      <c r="D54" s="7"/>
      <c r="E54" s="23"/>
      <c r="F54" s="23"/>
      <c r="G54" s="23"/>
      <c r="H54" s="23"/>
      <c r="I54" s="23"/>
    </row>
    <row r="55" spans="1:9" x14ac:dyDescent="0.2">
      <c r="A55" s="21"/>
      <c r="B55" s="22"/>
      <c r="C55" s="7"/>
      <c r="D55" s="7"/>
      <c r="E55" s="23"/>
      <c r="F55" s="23"/>
      <c r="G55" s="23"/>
      <c r="H55" s="23"/>
      <c r="I55" s="23"/>
    </row>
    <row r="56" spans="1:9" x14ac:dyDescent="0.2">
      <c r="A56" s="24" t="s">
        <v>51</v>
      </c>
      <c r="B56" s="25"/>
      <c r="C56" s="7"/>
      <c r="D56" s="7"/>
      <c r="E56" s="23"/>
      <c r="F56" s="23"/>
      <c r="G56" s="23"/>
      <c r="H56" s="23"/>
      <c r="I56" s="23"/>
    </row>
    <row r="57" spans="1:9" x14ac:dyDescent="0.2">
      <c r="A57" s="26" t="s">
        <v>52</v>
      </c>
      <c r="B57" s="27"/>
      <c r="C57" s="7"/>
      <c r="D57" s="7"/>
      <c r="E57" s="23"/>
      <c r="F57" s="23"/>
      <c r="G57" s="23"/>
      <c r="H57" s="23"/>
      <c r="I57" s="23"/>
    </row>
  </sheetData>
  <sheetProtection selectLockedCells="1"/>
  <printOptions horizontalCentered="1"/>
  <pageMargins left="0.75" right="0.75" top="0.6" bottom="0.55000000000000004" header="0.28000000000000003" footer="0.16"/>
  <pageSetup scale="74"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2AD1D-B25E-447A-AF6E-8B1D0257AC62}">
  <dimension ref="A1:M12"/>
  <sheetViews>
    <sheetView workbookViewId="0">
      <selection activeCell="M32" sqref="M29:N32"/>
    </sheetView>
  </sheetViews>
  <sheetFormatPr defaultRowHeight="12.75" x14ac:dyDescent="0.2"/>
  <cols>
    <col min="2" max="2" width="7.42578125" customWidth="1"/>
    <col min="3" max="3" width="7.5703125" customWidth="1"/>
    <col min="4" max="4" width="8" customWidth="1"/>
    <col min="7" max="7" width="14.5703125" bestFit="1" customWidth="1"/>
    <col min="9" max="9" width="8" customWidth="1"/>
    <col min="11" max="11" width="9.5703125" customWidth="1"/>
  </cols>
  <sheetData>
    <row r="1" spans="1:13" ht="15" x14ac:dyDescent="0.2">
      <c r="A1" s="39" t="s">
        <v>53</v>
      </c>
      <c r="B1" s="40"/>
      <c r="C1" s="40"/>
      <c r="D1" s="40"/>
      <c r="E1" s="40"/>
      <c r="F1" s="41"/>
      <c r="G1" s="42"/>
      <c r="H1" s="40"/>
      <c r="I1" s="40"/>
      <c r="J1" s="41"/>
      <c r="K1" s="40"/>
      <c r="L1" s="41"/>
    </row>
    <row r="2" spans="1:13" x14ac:dyDescent="0.2">
      <c r="A2" s="41"/>
      <c r="B2" s="40"/>
      <c r="C2" s="40"/>
      <c r="D2" s="40"/>
      <c r="E2" s="40"/>
      <c r="F2" s="41"/>
      <c r="G2" s="42"/>
      <c r="H2" s="40"/>
      <c r="I2" s="40"/>
      <c r="J2" s="41"/>
      <c r="K2" s="40"/>
      <c r="L2" s="41"/>
    </row>
    <row r="3" spans="1:13"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3" x14ac:dyDescent="0.2">
      <c r="A4" s="41" t="s">
        <v>66</v>
      </c>
      <c r="B4" s="40" t="s">
        <v>67</v>
      </c>
      <c r="C4" s="40" t="s">
        <v>68</v>
      </c>
      <c r="D4" s="40">
        <v>2010</v>
      </c>
      <c r="E4" s="40">
        <v>317</v>
      </c>
      <c r="F4" s="41" t="s">
        <v>69</v>
      </c>
      <c r="G4" s="42">
        <v>-500000</v>
      </c>
      <c r="H4" s="40" t="s">
        <v>70</v>
      </c>
      <c r="I4" s="40">
        <v>972</v>
      </c>
      <c r="J4" s="41" t="s">
        <v>114</v>
      </c>
      <c r="K4" s="40">
        <v>28</v>
      </c>
      <c r="L4" s="45">
        <v>43308</v>
      </c>
    </row>
    <row r="5" spans="1:13" x14ac:dyDescent="0.2">
      <c r="A5" s="41" t="s">
        <v>66</v>
      </c>
      <c r="B5" s="40" t="s">
        <v>67</v>
      </c>
      <c r="C5" s="40" t="s">
        <v>68</v>
      </c>
      <c r="D5" s="40">
        <v>2017</v>
      </c>
      <c r="E5" s="40">
        <v>317</v>
      </c>
      <c r="F5" s="41" t="s">
        <v>69</v>
      </c>
      <c r="G5" s="42">
        <v>-1830000</v>
      </c>
      <c r="H5" s="40" t="s">
        <v>70</v>
      </c>
      <c r="I5" s="40">
        <v>972</v>
      </c>
      <c r="J5" s="41" t="s">
        <v>71</v>
      </c>
      <c r="K5" s="40">
        <v>28</v>
      </c>
      <c r="L5" s="45">
        <v>43646</v>
      </c>
    </row>
    <row r="6" spans="1:13" x14ac:dyDescent="0.2">
      <c r="A6" s="41" t="s">
        <v>66</v>
      </c>
      <c r="B6" s="40" t="s">
        <v>67</v>
      </c>
      <c r="C6" s="40" t="s">
        <v>68</v>
      </c>
      <c r="D6" s="40">
        <v>2017</v>
      </c>
      <c r="E6" s="40">
        <v>317</v>
      </c>
      <c r="F6" s="41" t="s">
        <v>69</v>
      </c>
      <c r="G6" s="42">
        <v>-4627615.91</v>
      </c>
      <c r="H6" s="40" t="s">
        <v>70</v>
      </c>
      <c r="I6" s="40">
        <v>972</v>
      </c>
      <c r="J6" s="41" t="s">
        <v>114</v>
      </c>
      <c r="K6" s="40">
        <v>29</v>
      </c>
      <c r="L6" s="45">
        <v>43308</v>
      </c>
    </row>
    <row r="7" spans="1:13" x14ac:dyDescent="0.2">
      <c r="A7" s="41" t="s">
        <v>66</v>
      </c>
      <c r="B7" s="40" t="s">
        <v>67</v>
      </c>
      <c r="C7" s="40" t="s">
        <v>68</v>
      </c>
      <c r="D7" s="40">
        <v>2018</v>
      </c>
      <c r="E7" s="40">
        <v>317</v>
      </c>
      <c r="F7" s="41" t="s">
        <v>69</v>
      </c>
      <c r="G7" s="42">
        <v>-192069.51</v>
      </c>
      <c r="H7" s="40" t="s">
        <v>70</v>
      </c>
      <c r="I7" s="40">
        <v>972</v>
      </c>
      <c r="J7" s="41" t="s">
        <v>71</v>
      </c>
      <c r="K7" s="40">
        <v>29</v>
      </c>
      <c r="L7" s="45">
        <v>43646</v>
      </c>
    </row>
    <row r="8" spans="1:13" x14ac:dyDescent="0.2">
      <c r="A8" s="41" t="s">
        <v>66</v>
      </c>
      <c r="B8" s="40" t="s">
        <v>67</v>
      </c>
      <c r="C8" s="40" t="s">
        <v>68</v>
      </c>
      <c r="D8" s="40">
        <v>2018</v>
      </c>
      <c r="E8" s="40">
        <v>317</v>
      </c>
      <c r="F8" s="41" t="s">
        <v>69</v>
      </c>
      <c r="G8" s="42">
        <v>-13457778.02</v>
      </c>
      <c r="H8" s="40" t="s">
        <v>70</v>
      </c>
      <c r="I8" s="40">
        <v>972</v>
      </c>
      <c r="J8" s="41" t="s">
        <v>114</v>
      </c>
      <c r="K8" s="40">
        <v>30</v>
      </c>
      <c r="L8" s="45">
        <v>43308</v>
      </c>
    </row>
    <row r="9" spans="1:13" x14ac:dyDescent="0.2">
      <c r="A9" s="41" t="s">
        <v>66</v>
      </c>
      <c r="B9" s="40" t="s">
        <v>67</v>
      </c>
      <c r="C9" s="40" t="s">
        <v>68</v>
      </c>
      <c r="D9" s="40">
        <v>2019</v>
      </c>
      <c r="E9" s="40">
        <v>317</v>
      </c>
      <c r="F9" s="41" t="s">
        <v>69</v>
      </c>
      <c r="G9" s="42">
        <v>2022069.51</v>
      </c>
      <c r="H9" s="40" t="s">
        <v>70</v>
      </c>
      <c r="I9" s="40">
        <v>971</v>
      </c>
      <c r="J9" s="41" t="s">
        <v>71</v>
      </c>
      <c r="K9" s="40">
        <v>9</v>
      </c>
      <c r="L9" s="45">
        <v>43646</v>
      </c>
    </row>
    <row r="10" spans="1:13" x14ac:dyDescent="0.2">
      <c r="A10" s="41" t="s">
        <v>66</v>
      </c>
      <c r="B10" s="40" t="s">
        <v>67</v>
      </c>
      <c r="C10" s="40" t="s">
        <v>68</v>
      </c>
      <c r="D10" s="40">
        <v>2019</v>
      </c>
      <c r="E10" s="40">
        <v>317</v>
      </c>
      <c r="F10" s="41" t="s">
        <v>69</v>
      </c>
      <c r="G10" s="42">
        <v>18585393.93</v>
      </c>
      <c r="H10" s="40" t="s">
        <v>70</v>
      </c>
      <c r="I10" s="40">
        <v>971</v>
      </c>
      <c r="J10" s="41" t="s">
        <v>114</v>
      </c>
      <c r="K10" s="40">
        <v>27</v>
      </c>
      <c r="L10" s="45">
        <v>43308</v>
      </c>
    </row>
    <row r="11" spans="1:13" x14ac:dyDescent="0.2">
      <c r="A11" s="41"/>
      <c r="B11" s="40"/>
      <c r="C11" s="40"/>
      <c r="D11" s="40"/>
      <c r="E11" s="40"/>
      <c r="F11" s="41"/>
      <c r="G11" s="68">
        <f>SUM(G4:G10)</f>
        <v>0</v>
      </c>
      <c r="H11" s="40"/>
      <c r="I11" s="40"/>
      <c r="J11" s="41"/>
      <c r="K11" s="40"/>
      <c r="L11" s="41"/>
    </row>
    <row r="12" spans="1:13" x14ac:dyDescent="0.2">
      <c r="A12" s="69"/>
      <c r="B12" s="69"/>
      <c r="C12" s="69"/>
      <c r="D12" s="69"/>
      <c r="E12" s="69"/>
      <c r="F12" s="69"/>
      <c r="G12" s="69"/>
      <c r="H12" s="70"/>
      <c r="I12" s="69"/>
      <c r="J12" s="69"/>
      <c r="K12" s="69"/>
      <c r="L12" s="69"/>
      <c r="M12" s="71"/>
    </row>
  </sheetData>
  <pageMargins left="0.7" right="0.7" top="0.75" bottom="0.7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26D94-1FA2-4AB1-AE98-F906A4A296DE}">
  <dimension ref="A1:I45"/>
  <sheetViews>
    <sheetView workbookViewId="0">
      <selection activeCell="K30" sqref="K30"/>
    </sheetView>
  </sheetViews>
  <sheetFormatPr defaultRowHeight="12.75" x14ac:dyDescent="0.2"/>
  <cols>
    <col min="1" max="2" width="14.7109375" style="94" customWidth="1"/>
    <col min="3" max="8" width="14" style="94" customWidth="1"/>
    <col min="9" max="9" width="13.140625" style="94" customWidth="1"/>
    <col min="10" max="10" width="9.140625" style="94" customWidth="1"/>
    <col min="11" max="16384" width="9.140625" style="94"/>
  </cols>
  <sheetData>
    <row r="1" spans="1:9" x14ac:dyDescent="0.2">
      <c r="A1" s="300"/>
      <c r="B1" s="300"/>
      <c r="C1" s="300"/>
      <c r="D1" s="300"/>
      <c r="E1" s="300"/>
      <c r="F1" s="300"/>
      <c r="G1" s="300"/>
      <c r="H1" s="300"/>
      <c r="I1" s="300"/>
    </row>
    <row r="2" spans="1:9" x14ac:dyDescent="0.2">
      <c r="A2" s="300" t="s">
        <v>0</v>
      </c>
      <c r="B2" s="301" t="s">
        <v>1</v>
      </c>
      <c r="C2" s="301"/>
      <c r="D2" s="301"/>
      <c r="E2" s="304"/>
      <c r="F2" s="300"/>
      <c r="G2" s="302" t="s">
        <v>2</v>
      </c>
      <c r="H2" s="338" t="s">
        <v>556</v>
      </c>
      <c r="I2" s="301"/>
    </row>
    <row r="3" spans="1:9" x14ac:dyDescent="0.2">
      <c r="A3" s="300" t="s">
        <v>4</v>
      </c>
      <c r="B3" s="338" t="s">
        <v>557</v>
      </c>
      <c r="C3" s="301"/>
      <c r="D3" s="301"/>
      <c r="E3" s="304"/>
      <c r="F3" s="300"/>
      <c r="G3" s="302" t="s">
        <v>6</v>
      </c>
      <c r="H3" s="339" t="s">
        <v>558</v>
      </c>
      <c r="I3" s="303"/>
    </row>
    <row r="4" spans="1:9" x14ac:dyDescent="0.2">
      <c r="A4" s="300" t="s">
        <v>8</v>
      </c>
      <c r="B4" s="338" t="s">
        <v>559</v>
      </c>
      <c r="C4" s="346"/>
      <c r="D4" s="301"/>
      <c r="E4" s="304"/>
      <c r="F4" s="300"/>
      <c r="G4" s="302" t="s">
        <v>10</v>
      </c>
      <c r="H4" s="338" t="s">
        <v>11</v>
      </c>
      <c r="I4" s="301"/>
    </row>
    <row r="5" spans="1:9" x14ac:dyDescent="0.2">
      <c r="A5" s="300" t="s">
        <v>12</v>
      </c>
      <c r="B5" s="345" t="s">
        <v>324</v>
      </c>
      <c r="C5" s="331"/>
      <c r="D5" s="301"/>
      <c r="E5" s="304"/>
      <c r="F5" s="300"/>
      <c r="G5" s="302" t="s">
        <v>14</v>
      </c>
      <c r="H5" s="339" t="s">
        <v>560</v>
      </c>
      <c r="I5" s="303"/>
    </row>
    <row r="6" spans="1:9" x14ac:dyDescent="0.2">
      <c r="A6" s="300"/>
      <c r="B6" s="300"/>
      <c r="C6" s="300"/>
      <c r="D6" s="300"/>
      <c r="E6" s="300"/>
      <c r="F6" s="300"/>
      <c r="G6" s="300"/>
      <c r="H6" s="300"/>
      <c r="I6" s="300"/>
    </row>
    <row r="7" spans="1:9" x14ac:dyDescent="0.2">
      <c r="A7" s="342" t="s">
        <v>15</v>
      </c>
      <c r="B7" s="300"/>
      <c r="C7" s="304"/>
      <c r="D7" s="304"/>
      <c r="E7" s="304"/>
      <c r="F7" s="304"/>
      <c r="G7" s="304"/>
      <c r="H7" s="304"/>
      <c r="I7" s="304"/>
    </row>
    <row r="8" spans="1:9" x14ac:dyDescent="0.2">
      <c r="A8" s="347" t="s">
        <v>561</v>
      </c>
      <c r="B8" s="300"/>
      <c r="C8" s="304"/>
      <c r="D8" s="304"/>
      <c r="E8" s="304"/>
      <c r="F8" s="304"/>
      <c r="G8" s="304"/>
      <c r="H8" s="304"/>
      <c r="I8" s="304"/>
    </row>
    <row r="9" spans="1:9" x14ac:dyDescent="0.2">
      <c r="A9" s="347" t="s">
        <v>562</v>
      </c>
      <c r="B9" s="300"/>
      <c r="C9" s="304"/>
      <c r="D9" s="304"/>
      <c r="E9" s="304"/>
      <c r="F9" s="304"/>
      <c r="G9" s="304"/>
      <c r="H9" s="304"/>
      <c r="I9" s="304"/>
    </row>
    <row r="10" spans="1:9" x14ac:dyDescent="0.2">
      <c r="A10" s="347" t="s">
        <v>563</v>
      </c>
      <c r="B10" s="300"/>
      <c r="C10" s="304"/>
      <c r="D10" s="304"/>
      <c r="E10" s="304"/>
      <c r="F10" s="304"/>
      <c r="G10" s="304"/>
      <c r="H10" s="304"/>
      <c r="I10" s="304"/>
    </row>
    <row r="11" spans="1:9" x14ac:dyDescent="0.2">
      <c r="A11" s="342" t="s">
        <v>18</v>
      </c>
      <c r="B11" s="342"/>
      <c r="C11" s="304"/>
      <c r="D11" s="304"/>
      <c r="E11" s="304"/>
      <c r="F11" s="304"/>
      <c r="G11" s="304"/>
      <c r="H11" s="304"/>
      <c r="I11" s="304"/>
    </row>
    <row r="12" spans="1:9" x14ac:dyDescent="0.2">
      <c r="A12" s="348" t="s">
        <v>290</v>
      </c>
      <c r="B12" s="300"/>
      <c r="C12" s="304"/>
      <c r="D12" s="304"/>
      <c r="E12" s="304"/>
      <c r="F12" s="304"/>
      <c r="G12" s="304"/>
      <c r="H12" s="304"/>
      <c r="I12" s="304"/>
    </row>
    <row r="13" spans="1:9" x14ac:dyDescent="0.2">
      <c r="A13" s="342" t="s">
        <v>20</v>
      </c>
      <c r="B13" s="342"/>
      <c r="C13" s="343"/>
      <c r="D13" s="304"/>
      <c r="E13" s="304"/>
      <c r="F13" s="304"/>
      <c r="G13" s="304"/>
      <c r="H13" s="304"/>
      <c r="I13" s="304"/>
    </row>
    <row r="14" spans="1:9" ht="12.75" customHeight="1" x14ac:dyDescent="0.2">
      <c r="A14" s="463" t="s">
        <v>564</v>
      </c>
      <c r="B14" s="463"/>
      <c r="C14" s="463"/>
      <c r="D14" s="463"/>
      <c r="E14" s="463"/>
      <c r="F14" s="463"/>
      <c r="G14" s="463"/>
      <c r="H14" s="463"/>
      <c r="I14" s="463"/>
    </row>
    <row r="15" spans="1:9" x14ac:dyDescent="0.2">
      <c r="A15" s="344" t="s">
        <v>22</v>
      </c>
      <c r="B15" s="342"/>
      <c r="C15" s="343"/>
      <c r="D15" s="343"/>
      <c r="E15" s="304"/>
      <c r="F15" s="304"/>
      <c r="G15" s="304"/>
      <c r="H15" s="304"/>
      <c r="I15" s="304"/>
    </row>
    <row r="16" spans="1:9" x14ac:dyDescent="0.2">
      <c r="A16" s="300"/>
      <c r="B16" s="300"/>
      <c r="C16" s="304"/>
      <c r="D16" s="304"/>
      <c r="E16" s="304"/>
      <c r="F16" s="304"/>
      <c r="G16" s="304"/>
      <c r="H16" s="304"/>
      <c r="I16" s="304"/>
    </row>
    <row r="17" spans="1:9" x14ac:dyDescent="0.2">
      <c r="A17" s="349" t="s">
        <v>24</v>
      </c>
      <c r="B17" s="300"/>
      <c r="C17" s="304"/>
      <c r="D17" s="304"/>
      <c r="E17" s="304"/>
      <c r="F17" s="304"/>
      <c r="G17" s="304"/>
      <c r="H17" s="304"/>
      <c r="I17" s="304"/>
    </row>
    <row r="18" spans="1:9" x14ac:dyDescent="0.2">
      <c r="A18" s="304"/>
      <c r="B18" s="304"/>
      <c r="C18" s="304"/>
      <c r="D18" s="304"/>
      <c r="E18" s="304"/>
      <c r="F18" s="304"/>
      <c r="G18" s="304"/>
      <c r="H18" s="304"/>
      <c r="I18" s="304"/>
    </row>
    <row r="19" spans="1:9" x14ac:dyDescent="0.2">
      <c r="A19" s="465" t="s">
        <v>27</v>
      </c>
      <c r="B19" s="466"/>
      <c r="C19" s="466"/>
      <c r="D19" s="466"/>
      <c r="E19" s="466"/>
      <c r="F19" s="466"/>
      <c r="G19" s="466"/>
      <c r="H19" s="466"/>
      <c r="I19" s="467"/>
    </row>
    <row r="20" spans="1:9" x14ac:dyDescent="0.2">
      <c r="A20" s="314"/>
      <c r="B20" s="306"/>
      <c r="C20" s="328" t="s">
        <v>28</v>
      </c>
      <c r="D20" s="328" t="s">
        <v>29</v>
      </c>
      <c r="E20" s="328" t="s">
        <v>30</v>
      </c>
      <c r="F20" s="328" t="s">
        <v>31</v>
      </c>
      <c r="G20" s="328" t="s">
        <v>32</v>
      </c>
      <c r="H20" s="328" t="s">
        <v>33</v>
      </c>
      <c r="I20" s="328" t="s">
        <v>34</v>
      </c>
    </row>
    <row r="21" spans="1:9" x14ac:dyDescent="0.2">
      <c r="A21" s="314"/>
      <c r="B21" s="306"/>
      <c r="C21" s="329" t="s">
        <v>35</v>
      </c>
      <c r="D21" s="307" t="s">
        <v>35</v>
      </c>
      <c r="E21" s="305" t="s">
        <v>35</v>
      </c>
      <c r="F21" s="305" t="s">
        <v>35</v>
      </c>
      <c r="G21" s="305" t="s">
        <v>36</v>
      </c>
      <c r="H21" s="305" t="s">
        <v>36</v>
      </c>
      <c r="I21" s="305" t="s">
        <v>36</v>
      </c>
    </row>
    <row r="22" spans="1:9" x14ac:dyDescent="0.2">
      <c r="A22" s="314" t="s">
        <v>37</v>
      </c>
      <c r="B22" s="306"/>
      <c r="C22" s="317"/>
      <c r="D22" s="340"/>
      <c r="E22" s="340"/>
      <c r="F22" s="340">
        <v>300000</v>
      </c>
      <c r="G22" s="326">
        <v>300000</v>
      </c>
      <c r="H22" s="326">
        <v>300000</v>
      </c>
      <c r="I22" s="326">
        <v>300000</v>
      </c>
    </row>
    <row r="23" spans="1:9" x14ac:dyDescent="0.2">
      <c r="A23" s="314" t="s">
        <v>38</v>
      </c>
      <c r="B23" s="306"/>
      <c r="C23" s="317"/>
      <c r="D23" s="340">
        <v>0</v>
      </c>
      <c r="E23" s="340">
        <v>0</v>
      </c>
      <c r="F23" s="340">
        <v>0</v>
      </c>
      <c r="G23" s="326">
        <v>201000</v>
      </c>
      <c r="H23" s="326">
        <v>1000</v>
      </c>
      <c r="I23" s="326">
        <v>1000</v>
      </c>
    </row>
    <row r="24" spans="1:9" x14ac:dyDescent="0.2">
      <c r="A24" s="314" t="s">
        <v>39</v>
      </c>
      <c r="B24" s="306"/>
      <c r="C24" s="317"/>
      <c r="D24" s="340"/>
      <c r="E24" s="340"/>
      <c r="F24" s="340">
        <v>0</v>
      </c>
      <c r="G24" s="326">
        <v>0</v>
      </c>
      <c r="H24" s="326">
        <v>0</v>
      </c>
      <c r="I24" s="326">
        <v>0</v>
      </c>
    </row>
    <row r="25" spans="1:9" x14ac:dyDescent="0.2">
      <c r="A25" s="314" t="s">
        <v>40</v>
      </c>
      <c r="B25" s="306"/>
      <c r="C25" s="317"/>
      <c r="D25" s="340"/>
      <c r="E25" s="340"/>
      <c r="F25" s="317">
        <v>99000</v>
      </c>
      <c r="G25" s="326">
        <v>500000</v>
      </c>
      <c r="H25" s="326">
        <v>300000</v>
      </c>
      <c r="I25" s="326">
        <v>300000</v>
      </c>
    </row>
    <row r="26" spans="1:9" x14ac:dyDescent="0.2">
      <c r="A26" s="314"/>
      <c r="B26" s="306"/>
      <c r="C26" s="317"/>
      <c r="D26" s="340"/>
      <c r="E26" s="340"/>
      <c r="F26" s="340"/>
      <c r="G26" s="326"/>
      <c r="H26" s="326"/>
      <c r="I26" s="326"/>
    </row>
    <row r="27" spans="1:9" x14ac:dyDescent="0.2">
      <c r="A27" s="330" t="s">
        <v>41</v>
      </c>
      <c r="B27" s="331"/>
      <c r="C27" s="332"/>
      <c r="D27" s="332"/>
      <c r="E27" s="332"/>
      <c r="F27" s="332"/>
      <c r="G27" s="332"/>
      <c r="H27" s="332"/>
      <c r="I27" s="333"/>
    </row>
    <row r="28" spans="1:9" x14ac:dyDescent="0.2">
      <c r="A28" s="334" t="s">
        <v>42</v>
      </c>
      <c r="B28" s="335"/>
      <c r="C28" s="333"/>
      <c r="D28" s="336"/>
      <c r="E28" s="332"/>
      <c r="F28" s="332"/>
      <c r="G28" s="332"/>
      <c r="H28" s="332"/>
      <c r="I28" s="333"/>
    </row>
    <row r="29" spans="1:9" x14ac:dyDescent="0.2">
      <c r="A29" s="341" t="s">
        <v>43</v>
      </c>
      <c r="B29" s="337"/>
      <c r="C29" s="333"/>
      <c r="D29" s="326"/>
      <c r="E29" s="326"/>
      <c r="F29" s="326">
        <v>300000</v>
      </c>
      <c r="G29" s="326">
        <v>300000</v>
      </c>
      <c r="H29" s="326">
        <v>300000</v>
      </c>
      <c r="I29" s="326">
        <v>300000</v>
      </c>
    </row>
    <row r="30" spans="1:9" x14ac:dyDescent="0.2">
      <c r="A30" s="341"/>
      <c r="B30" s="337"/>
      <c r="C30" s="333"/>
      <c r="D30" s="326"/>
      <c r="E30" s="326"/>
      <c r="F30" s="326"/>
      <c r="G30" s="326"/>
      <c r="H30" s="326"/>
      <c r="I30" s="326"/>
    </row>
    <row r="31" spans="1:9" x14ac:dyDescent="0.2">
      <c r="A31" s="330" t="s">
        <v>44</v>
      </c>
      <c r="B31" s="335"/>
      <c r="C31" s="333">
        <v>0</v>
      </c>
      <c r="D31" s="333">
        <v>0</v>
      </c>
      <c r="E31" s="333">
        <v>0</v>
      </c>
      <c r="F31" s="333">
        <v>300000</v>
      </c>
      <c r="G31" s="333">
        <v>300000</v>
      </c>
      <c r="H31" s="333">
        <v>300000</v>
      </c>
      <c r="I31" s="333">
        <v>300000</v>
      </c>
    </row>
    <row r="32" spans="1:9" x14ac:dyDescent="0.2">
      <c r="A32" s="344"/>
      <c r="B32" s="300"/>
      <c r="C32" s="304"/>
      <c r="D32" s="304"/>
      <c r="E32" s="304"/>
      <c r="F32" s="304"/>
      <c r="G32" s="304"/>
      <c r="H32" s="326"/>
      <c r="I32" s="326"/>
    </row>
    <row r="33" spans="1:9" x14ac:dyDescent="0.2">
      <c r="A33" s="314" t="s">
        <v>45</v>
      </c>
      <c r="B33" s="306"/>
      <c r="C33" s="317">
        <v>0</v>
      </c>
      <c r="D33" s="317">
        <v>0</v>
      </c>
      <c r="E33" s="317">
        <v>0</v>
      </c>
      <c r="F33" s="317">
        <v>201000</v>
      </c>
      <c r="G33" s="333">
        <v>1000</v>
      </c>
      <c r="H33" s="333">
        <v>1000</v>
      </c>
      <c r="I33" s="333">
        <v>1000</v>
      </c>
    </row>
    <row r="34" spans="1:9" x14ac:dyDescent="0.2">
      <c r="A34" s="311"/>
      <c r="B34" s="312"/>
      <c r="C34" s="318"/>
      <c r="D34" s="319"/>
      <c r="E34" s="319"/>
      <c r="F34" s="340"/>
      <c r="G34" s="326"/>
      <c r="H34" s="326"/>
      <c r="I34" s="326"/>
    </row>
    <row r="35" spans="1:9" x14ac:dyDescent="0.2">
      <c r="A35" s="314" t="s">
        <v>46</v>
      </c>
      <c r="B35" s="306"/>
      <c r="C35" s="318"/>
      <c r="D35" s="319"/>
      <c r="E35" s="319"/>
      <c r="F35" s="340"/>
      <c r="G35" s="326"/>
      <c r="H35" s="326"/>
      <c r="I35" s="326"/>
    </row>
    <row r="36" spans="1:9" x14ac:dyDescent="0.2">
      <c r="A36" s="311"/>
      <c r="B36" s="312"/>
      <c r="C36" s="318"/>
      <c r="D36" s="319"/>
      <c r="E36" s="319"/>
      <c r="F36" s="340"/>
      <c r="G36" s="326"/>
      <c r="H36" s="326"/>
      <c r="I36" s="326"/>
    </row>
    <row r="37" spans="1:9" x14ac:dyDescent="0.2">
      <c r="A37" s="314" t="s">
        <v>47</v>
      </c>
      <c r="B37" s="308"/>
      <c r="C37" s="320">
        <v>0</v>
      </c>
      <c r="D37" s="320">
        <v>0</v>
      </c>
      <c r="E37" s="320">
        <v>0</v>
      </c>
      <c r="F37" s="321">
        <v>201000</v>
      </c>
      <c r="G37" s="271">
        <v>1000</v>
      </c>
      <c r="H37" s="271">
        <v>1000</v>
      </c>
      <c r="I37" s="271">
        <v>1000</v>
      </c>
    </row>
    <row r="38" spans="1:9" x14ac:dyDescent="0.2">
      <c r="A38" s="315"/>
      <c r="B38" s="315"/>
      <c r="C38" s="322"/>
      <c r="D38" s="322"/>
      <c r="E38" s="322"/>
      <c r="F38" s="322"/>
      <c r="G38" s="322"/>
      <c r="H38" s="322"/>
      <c r="I38" s="322"/>
    </row>
    <row r="39" spans="1:9" x14ac:dyDescent="0.2">
      <c r="A39" s="316" t="s">
        <v>48</v>
      </c>
      <c r="B39" s="301"/>
      <c r="C39" s="323"/>
      <c r="D39" s="323"/>
      <c r="E39" s="324"/>
      <c r="F39" s="324"/>
      <c r="G39" s="324"/>
      <c r="H39" s="324"/>
      <c r="I39" s="324"/>
    </row>
    <row r="40" spans="1:9" x14ac:dyDescent="0.2">
      <c r="A40" s="327" t="s">
        <v>49</v>
      </c>
      <c r="B40" s="312"/>
      <c r="C40" s="325"/>
      <c r="D40" s="325"/>
      <c r="E40" s="319"/>
      <c r="F40" s="319"/>
      <c r="G40" s="319"/>
      <c r="H40" s="319"/>
      <c r="I40" s="319"/>
    </row>
    <row r="41" spans="1:9" x14ac:dyDescent="0.2">
      <c r="A41" s="314"/>
      <c r="B41" s="306"/>
      <c r="C41" s="340"/>
      <c r="D41" s="340"/>
      <c r="E41" s="340"/>
      <c r="F41" s="340"/>
      <c r="G41" s="340"/>
      <c r="H41" s="340"/>
      <c r="I41" s="340"/>
    </row>
    <row r="42" spans="1:9" x14ac:dyDescent="0.2">
      <c r="A42" s="314" t="s">
        <v>50</v>
      </c>
      <c r="B42" s="306"/>
      <c r="C42" s="326"/>
      <c r="D42" s="326"/>
      <c r="E42" s="340"/>
      <c r="F42" s="340"/>
      <c r="G42" s="340"/>
      <c r="H42" s="340"/>
      <c r="I42" s="340"/>
    </row>
    <row r="43" spans="1:9" x14ac:dyDescent="0.2">
      <c r="A43" s="314"/>
      <c r="B43" s="306"/>
      <c r="C43" s="326"/>
      <c r="D43" s="326"/>
      <c r="E43" s="340"/>
      <c r="F43" s="340"/>
      <c r="G43" s="340"/>
      <c r="H43" s="340"/>
      <c r="I43" s="340"/>
    </row>
    <row r="44" spans="1:9" x14ac:dyDescent="0.2">
      <c r="A44" s="310" t="s">
        <v>51</v>
      </c>
      <c r="B44" s="308"/>
      <c r="C44" s="326"/>
      <c r="D44" s="326"/>
      <c r="E44" s="340"/>
      <c r="F44" s="340"/>
      <c r="G44" s="340"/>
      <c r="H44" s="340"/>
      <c r="I44" s="340"/>
    </row>
    <row r="45" spans="1:9" x14ac:dyDescent="0.2">
      <c r="A45" s="313" t="s">
        <v>52</v>
      </c>
      <c r="B45" s="309"/>
      <c r="C45" s="326"/>
      <c r="D45" s="326"/>
      <c r="E45" s="340"/>
      <c r="F45" s="340"/>
      <c r="G45" s="340"/>
      <c r="H45" s="340"/>
      <c r="I45" s="340"/>
    </row>
  </sheetData>
  <mergeCells count="2">
    <mergeCell ref="A19:I19"/>
    <mergeCell ref="A14:I14"/>
  </mergeCells>
  <printOptions horizontalCentered="1"/>
  <pageMargins left="0.75" right="0.75" top="0.6" bottom="0.55000000000000004" header="0.28000000000000003" footer="0.16"/>
  <pageSetup scale="94" fitToWidth="0" fitToHeight="0" orientation="landscape" r:id="rId1"/>
  <headerFooter alignWithMargins="0">
    <oddHeader>&amp;C&amp;"-,Bold"Report on Non-General Fund Information
&amp;"-,Regular"for Submittal to the 2020 Legislature</oddHeader>
    <oddFooter>&amp;LForm 37-47 (rev. 9/17/19)&amp;R&amp;D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BAC06-F39C-44CA-809D-FC8E5368F0C8}">
  <dimension ref="A1:L6"/>
  <sheetViews>
    <sheetView workbookViewId="0">
      <selection activeCell="F40" sqref="F40"/>
    </sheetView>
  </sheetViews>
  <sheetFormatPr defaultRowHeight="12.75" x14ac:dyDescent="0.2"/>
  <cols>
    <col min="1" max="6" width="9.140625" style="94" customWidth="1"/>
    <col min="7" max="7" width="11.85546875" style="94" bestFit="1" customWidth="1"/>
    <col min="8" max="8" width="9.140625" style="94" customWidth="1"/>
    <col min="9" max="11" width="9.140625" style="94"/>
    <col min="12" max="12" width="11.42578125" style="94" customWidth="1"/>
    <col min="13" max="16384" width="9.140625" style="94"/>
  </cols>
  <sheetData>
    <row r="1" spans="1:12" ht="15" x14ac:dyDescent="0.2">
      <c r="A1" s="112" t="s">
        <v>53</v>
      </c>
    </row>
    <row r="3" spans="1:12" ht="30" x14ac:dyDescent="0.2">
      <c r="A3" s="113" t="s">
        <v>54</v>
      </c>
      <c r="B3" s="113" t="s">
        <v>55</v>
      </c>
      <c r="C3" s="113" t="s">
        <v>56</v>
      </c>
      <c r="D3" s="113" t="s">
        <v>57</v>
      </c>
      <c r="E3" s="113" t="s">
        <v>58</v>
      </c>
      <c r="F3" s="113" t="s">
        <v>59</v>
      </c>
      <c r="G3" s="114" t="s">
        <v>60</v>
      </c>
      <c r="H3" s="113" t="s">
        <v>61</v>
      </c>
      <c r="I3" s="113" t="s">
        <v>62</v>
      </c>
      <c r="J3" s="113" t="s">
        <v>63</v>
      </c>
      <c r="K3" s="113" t="s">
        <v>64</v>
      </c>
      <c r="L3" s="113" t="s">
        <v>65</v>
      </c>
    </row>
    <row r="4" spans="1:12" ht="15" x14ac:dyDescent="0.2">
      <c r="A4" s="351" t="s">
        <v>565</v>
      </c>
      <c r="B4" s="353" t="s">
        <v>67</v>
      </c>
      <c r="C4" s="353" t="s">
        <v>68</v>
      </c>
      <c r="D4" s="353">
        <v>2019</v>
      </c>
      <c r="E4" s="353">
        <v>319</v>
      </c>
      <c r="F4" s="351" t="s">
        <v>488</v>
      </c>
      <c r="G4" s="354">
        <v>150000</v>
      </c>
      <c r="H4" s="353" t="s">
        <v>70</v>
      </c>
      <c r="I4" s="353">
        <v>971</v>
      </c>
      <c r="J4" s="351" t="s">
        <v>74</v>
      </c>
      <c r="K4" s="353">
        <v>8</v>
      </c>
      <c r="L4" s="352">
        <v>43532</v>
      </c>
    </row>
    <row r="5" spans="1:12" ht="15" x14ac:dyDescent="0.2">
      <c r="A5" s="351" t="s">
        <v>565</v>
      </c>
      <c r="B5" s="353" t="s">
        <v>67</v>
      </c>
      <c r="C5" s="353" t="s">
        <v>68</v>
      </c>
      <c r="D5" s="353">
        <v>2019</v>
      </c>
      <c r="E5" s="353">
        <v>319</v>
      </c>
      <c r="F5" s="351" t="s">
        <v>488</v>
      </c>
      <c r="G5" s="354">
        <v>150000</v>
      </c>
      <c r="H5" s="353" t="s">
        <v>70</v>
      </c>
      <c r="I5" s="353">
        <v>971</v>
      </c>
      <c r="J5" s="351" t="s">
        <v>87</v>
      </c>
      <c r="K5" s="353">
        <v>8</v>
      </c>
      <c r="L5" s="352">
        <v>43404</v>
      </c>
    </row>
    <row r="6" spans="1:12" ht="15.75" thickBot="1" x14ac:dyDescent="0.3">
      <c r="A6" s="350"/>
      <c r="B6" s="350"/>
      <c r="C6" s="350"/>
      <c r="D6" s="350"/>
      <c r="E6" s="350"/>
      <c r="F6" s="350"/>
      <c r="G6" s="355">
        <v>300000</v>
      </c>
      <c r="H6" s="350"/>
      <c r="I6" s="350"/>
      <c r="J6" s="350"/>
      <c r="K6" s="350"/>
      <c r="L6" s="352"/>
    </row>
  </sheetData>
  <pageMargins left="0.7" right="0.7" top="0.75" bottom="0.7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05A2C-A38E-4135-A771-B5DB400F795A}">
  <dimension ref="A1:I45"/>
  <sheetViews>
    <sheetView workbookViewId="0">
      <selection activeCell="K23" sqref="K23"/>
    </sheetView>
  </sheetViews>
  <sheetFormatPr defaultRowHeight="12.75" x14ac:dyDescent="0.2"/>
  <cols>
    <col min="1" max="2" width="14.7109375" style="94" customWidth="1"/>
    <col min="3" max="8" width="14" style="94" customWidth="1"/>
    <col min="9" max="9" width="13.140625" style="94" customWidth="1"/>
    <col min="10" max="10" width="9.140625" style="94" customWidth="1"/>
    <col min="11" max="16384" width="9.140625" style="94"/>
  </cols>
  <sheetData>
    <row r="1" spans="1:9" x14ac:dyDescent="0.2">
      <c r="A1" s="93"/>
      <c r="B1" s="93"/>
      <c r="C1" s="93"/>
      <c r="D1" s="93"/>
      <c r="E1" s="93"/>
      <c r="F1" s="93"/>
      <c r="G1" s="93"/>
      <c r="H1" s="93"/>
      <c r="I1" s="93"/>
    </row>
    <row r="2" spans="1:9" x14ac:dyDescent="0.2">
      <c r="A2" s="183" t="s">
        <v>0</v>
      </c>
      <c r="B2" s="184" t="s">
        <v>1</v>
      </c>
      <c r="C2" s="184"/>
      <c r="D2" s="184"/>
      <c r="E2" s="183"/>
      <c r="F2" s="183"/>
      <c r="G2" s="185" t="s">
        <v>2</v>
      </c>
      <c r="H2" s="186" t="s">
        <v>196</v>
      </c>
      <c r="I2" s="186"/>
    </row>
    <row r="3" spans="1:9" x14ac:dyDescent="0.2">
      <c r="A3" s="183" t="s">
        <v>4</v>
      </c>
      <c r="B3" s="187" t="s">
        <v>197</v>
      </c>
      <c r="C3" s="184"/>
      <c r="D3" s="184"/>
      <c r="E3" s="183"/>
      <c r="F3" s="183"/>
      <c r="G3" s="185" t="s">
        <v>6</v>
      </c>
      <c r="H3" s="188" t="s">
        <v>198</v>
      </c>
      <c r="I3" s="188"/>
    </row>
    <row r="4" spans="1:9" x14ac:dyDescent="0.2">
      <c r="A4" s="183" t="s">
        <v>8</v>
      </c>
      <c r="B4" s="186" t="s">
        <v>199</v>
      </c>
      <c r="C4" s="186"/>
      <c r="D4" s="186"/>
      <c r="E4" s="183"/>
      <c r="F4" s="183"/>
      <c r="G4" s="185" t="s">
        <v>10</v>
      </c>
      <c r="H4" s="187" t="s">
        <v>200</v>
      </c>
      <c r="I4" s="184"/>
    </row>
    <row r="5" spans="1:9" x14ac:dyDescent="0.2">
      <c r="A5" s="183" t="s">
        <v>12</v>
      </c>
      <c r="B5" s="186" t="s">
        <v>201</v>
      </c>
      <c r="C5" s="188"/>
      <c r="D5" s="188"/>
      <c r="E5" s="183"/>
      <c r="F5" s="183"/>
      <c r="G5" s="185" t="s">
        <v>14</v>
      </c>
      <c r="H5" s="189" t="s">
        <v>202</v>
      </c>
      <c r="I5" s="190"/>
    </row>
    <row r="6" spans="1:9" x14ac:dyDescent="0.2">
      <c r="A6" s="183"/>
      <c r="B6" s="183"/>
      <c r="C6" s="183"/>
      <c r="D6" s="183"/>
      <c r="E6" s="183"/>
      <c r="F6" s="183"/>
      <c r="G6" s="183"/>
      <c r="H6" s="183"/>
      <c r="I6" s="183"/>
    </row>
    <row r="7" spans="1:9" x14ac:dyDescent="0.2">
      <c r="A7" s="183"/>
      <c r="B7" s="183"/>
      <c r="C7" s="183"/>
      <c r="D7" s="183"/>
      <c r="E7" s="183"/>
      <c r="F7" s="183"/>
      <c r="G7" s="183"/>
      <c r="H7" s="183"/>
      <c r="I7" s="183"/>
    </row>
    <row r="8" spans="1:9" x14ac:dyDescent="0.2">
      <c r="A8" s="191" t="s">
        <v>15</v>
      </c>
      <c r="C8" s="183"/>
      <c r="D8" s="183"/>
      <c r="E8" s="183"/>
      <c r="F8" s="183"/>
      <c r="G8" s="183"/>
      <c r="H8" s="183"/>
      <c r="I8" s="183"/>
    </row>
    <row r="9" spans="1:9" x14ac:dyDescent="0.2">
      <c r="A9" s="183" t="s">
        <v>203</v>
      </c>
      <c r="B9" s="183"/>
      <c r="C9" s="183"/>
      <c r="D9" s="183"/>
      <c r="E9" s="183"/>
      <c r="F9" s="183"/>
      <c r="G9" s="183"/>
      <c r="H9" s="183"/>
      <c r="I9" s="183"/>
    </row>
    <row r="10" spans="1:9" x14ac:dyDescent="0.2">
      <c r="A10" s="191" t="s">
        <v>18</v>
      </c>
      <c r="B10" s="191"/>
      <c r="D10" s="183"/>
      <c r="E10" s="183"/>
      <c r="F10" s="183"/>
      <c r="G10" s="183"/>
      <c r="H10" s="183"/>
      <c r="I10" s="183"/>
    </row>
    <row r="11" spans="1:9" x14ac:dyDescent="0.2">
      <c r="A11" s="183" t="s">
        <v>204</v>
      </c>
      <c r="B11" s="183"/>
      <c r="C11" s="183"/>
      <c r="D11" s="183"/>
      <c r="E11" s="183"/>
      <c r="F11" s="183"/>
      <c r="G11" s="183"/>
      <c r="H11" s="183"/>
      <c r="I11" s="183"/>
    </row>
    <row r="12" spans="1:9" x14ac:dyDescent="0.2">
      <c r="A12" s="191" t="s">
        <v>20</v>
      </c>
      <c r="B12" s="191"/>
      <c r="C12" s="191"/>
      <c r="E12" s="183"/>
      <c r="F12" s="183"/>
      <c r="G12" s="183"/>
      <c r="H12" s="183"/>
      <c r="I12" s="183"/>
    </row>
    <row r="13" spans="1:9" x14ac:dyDescent="0.2">
      <c r="A13" s="183" t="s">
        <v>205</v>
      </c>
      <c r="B13" s="183"/>
      <c r="C13" s="183"/>
      <c r="D13" s="183"/>
      <c r="E13" s="183"/>
      <c r="F13" s="183"/>
      <c r="G13" s="183"/>
      <c r="H13" s="183"/>
      <c r="I13" s="183"/>
    </row>
    <row r="14" spans="1:9" x14ac:dyDescent="0.2">
      <c r="A14" s="191" t="s">
        <v>22</v>
      </c>
      <c r="B14" s="191"/>
      <c r="C14" s="191"/>
      <c r="D14" s="191"/>
      <c r="E14" s="183"/>
      <c r="F14" s="183"/>
      <c r="G14" s="183"/>
      <c r="H14" s="183"/>
      <c r="I14" s="183"/>
    </row>
    <row r="15" spans="1:9" x14ac:dyDescent="0.2">
      <c r="A15" s="183"/>
      <c r="B15" s="183"/>
      <c r="C15" s="183"/>
      <c r="D15" s="183"/>
      <c r="E15" s="183"/>
      <c r="F15" s="183"/>
      <c r="G15" s="183"/>
      <c r="H15" s="183"/>
      <c r="I15" s="183"/>
    </row>
    <row r="16" spans="1:9" x14ac:dyDescent="0.2">
      <c r="A16" s="191" t="s">
        <v>24</v>
      </c>
      <c r="C16" s="183"/>
      <c r="D16" s="183"/>
      <c r="E16" s="183"/>
      <c r="F16" s="183"/>
      <c r="G16" s="183"/>
      <c r="H16" s="183"/>
      <c r="I16" s="183"/>
    </row>
    <row r="17" spans="1:9" x14ac:dyDescent="0.2">
      <c r="A17" s="183" t="s">
        <v>206</v>
      </c>
      <c r="B17" s="183"/>
      <c r="C17" s="183"/>
      <c r="D17" s="183"/>
      <c r="E17" s="183"/>
      <c r="F17" s="183"/>
      <c r="G17" s="183"/>
      <c r="H17" s="183"/>
      <c r="I17" s="183"/>
    </row>
    <row r="18" spans="1:9" x14ac:dyDescent="0.2">
      <c r="A18" s="455" t="s">
        <v>27</v>
      </c>
      <c r="B18" s="455"/>
      <c r="C18" s="455"/>
      <c r="D18" s="455"/>
      <c r="E18" s="455"/>
      <c r="F18" s="455"/>
      <c r="G18" s="455"/>
      <c r="H18" s="455"/>
      <c r="I18" s="455"/>
    </row>
    <row r="19" spans="1:9" x14ac:dyDescent="0.2">
      <c r="A19" s="192"/>
      <c r="B19" s="193"/>
      <c r="C19" s="194" t="s">
        <v>28</v>
      </c>
      <c r="D19" s="194" t="s">
        <v>29</v>
      </c>
      <c r="E19" s="194" t="s">
        <v>30</v>
      </c>
      <c r="F19" s="194" t="s">
        <v>31</v>
      </c>
      <c r="G19" s="194" t="s">
        <v>32</v>
      </c>
      <c r="H19" s="194" t="s">
        <v>33</v>
      </c>
      <c r="I19" s="194" t="s">
        <v>34</v>
      </c>
    </row>
    <row r="20" spans="1:9" x14ac:dyDescent="0.2">
      <c r="A20" s="192"/>
      <c r="B20" s="193"/>
      <c r="C20" s="195" t="s">
        <v>35</v>
      </c>
      <c r="D20" s="196" t="s">
        <v>35</v>
      </c>
      <c r="E20" s="197" t="s">
        <v>35</v>
      </c>
      <c r="F20" s="197" t="s">
        <v>35</v>
      </c>
      <c r="G20" s="197" t="s">
        <v>36</v>
      </c>
      <c r="H20" s="197" t="s">
        <v>36</v>
      </c>
      <c r="I20" s="197" t="s">
        <v>36</v>
      </c>
    </row>
    <row r="21" spans="1:9" x14ac:dyDescent="0.2">
      <c r="A21" s="192" t="s">
        <v>37</v>
      </c>
      <c r="B21" s="193"/>
      <c r="C21" s="198"/>
      <c r="D21" s="199"/>
      <c r="E21" s="199"/>
      <c r="F21" s="199"/>
      <c r="G21" s="199"/>
      <c r="H21" s="200"/>
      <c r="I21" s="200"/>
    </row>
    <row r="22" spans="1:9" x14ac:dyDescent="0.2">
      <c r="A22" s="192" t="s">
        <v>38</v>
      </c>
      <c r="B22" s="193"/>
      <c r="C22" s="198"/>
      <c r="D22" s="199">
        <f>C33</f>
        <v>0</v>
      </c>
      <c r="E22" s="199">
        <f>D33</f>
        <v>0</v>
      </c>
      <c r="F22" s="199">
        <v>367542</v>
      </c>
      <c r="G22" s="199">
        <f>F33</f>
        <v>370626</v>
      </c>
      <c r="H22" s="199">
        <f>G33</f>
        <v>370626</v>
      </c>
      <c r="I22" s="199">
        <f>H33</f>
        <v>370626</v>
      </c>
    </row>
    <row r="23" spans="1:9" x14ac:dyDescent="0.2">
      <c r="A23" s="192" t="s">
        <v>39</v>
      </c>
      <c r="B23" s="193"/>
      <c r="C23" s="198"/>
      <c r="D23" s="199"/>
      <c r="E23" s="199"/>
      <c r="F23" s="199">
        <v>3084</v>
      </c>
      <c r="G23" s="200"/>
      <c r="H23" s="200"/>
      <c r="I23" s="200"/>
    </row>
    <row r="24" spans="1:9" x14ac:dyDescent="0.2">
      <c r="A24" s="192" t="s">
        <v>40</v>
      </c>
      <c r="B24" s="193"/>
      <c r="C24" s="198"/>
      <c r="D24" s="199"/>
      <c r="E24" s="199"/>
      <c r="F24" s="198">
        <v>0</v>
      </c>
      <c r="G24" s="200"/>
      <c r="H24" s="200"/>
      <c r="I24" s="200"/>
    </row>
    <row r="25" spans="1:9" x14ac:dyDescent="0.2">
      <c r="A25" s="192"/>
      <c r="B25" s="193"/>
      <c r="C25" s="198"/>
      <c r="D25" s="199"/>
      <c r="E25" s="199"/>
      <c r="F25" s="199"/>
      <c r="G25" s="199"/>
      <c r="H25" s="199"/>
      <c r="I25" s="199"/>
    </row>
    <row r="26" spans="1:9" x14ac:dyDescent="0.2">
      <c r="A26" s="201" t="s">
        <v>41</v>
      </c>
      <c r="B26" s="202"/>
      <c r="C26" s="203"/>
      <c r="D26" s="203"/>
      <c r="E26" s="203"/>
      <c r="F26" s="203"/>
      <c r="G26" s="203"/>
      <c r="H26" s="203"/>
      <c r="I26" s="204"/>
    </row>
    <row r="27" spans="1:9" x14ac:dyDescent="0.2">
      <c r="A27" s="201" t="s">
        <v>42</v>
      </c>
      <c r="B27" s="205"/>
      <c r="C27" s="204"/>
      <c r="D27" s="206"/>
      <c r="E27" s="203"/>
      <c r="F27" s="203"/>
      <c r="G27" s="203"/>
      <c r="H27" s="203"/>
      <c r="I27" s="204"/>
    </row>
    <row r="28" spans="1:9" x14ac:dyDescent="0.2">
      <c r="A28" s="207" t="s">
        <v>43</v>
      </c>
      <c r="B28" s="208"/>
      <c r="C28" s="204"/>
      <c r="D28" s="209"/>
      <c r="E28" s="209"/>
      <c r="F28" s="209">
        <v>0</v>
      </c>
      <c r="G28" s="200"/>
      <c r="H28" s="200"/>
      <c r="I28" s="200"/>
    </row>
    <row r="29" spans="1:9" x14ac:dyDescent="0.2">
      <c r="A29" s="207"/>
      <c r="B29" s="208"/>
      <c r="C29" s="204"/>
      <c r="D29" s="209"/>
      <c r="E29" s="209"/>
      <c r="F29" s="209"/>
      <c r="G29" s="209"/>
      <c r="H29" s="209"/>
      <c r="I29" s="209"/>
    </row>
    <row r="30" spans="1:9" x14ac:dyDescent="0.2">
      <c r="A30" s="207"/>
      <c r="B30" s="208"/>
      <c r="C30" s="204"/>
      <c r="D30" s="209"/>
      <c r="E30" s="209"/>
      <c r="F30" s="209"/>
      <c r="G30" s="209"/>
      <c r="H30" s="209"/>
      <c r="I30" s="209"/>
    </row>
    <row r="31" spans="1:9" x14ac:dyDescent="0.2">
      <c r="A31" s="201" t="s">
        <v>44</v>
      </c>
      <c r="B31" s="205"/>
      <c r="C31" s="204">
        <f t="shared" ref="C31:I31" si="0">SUM(C28:C30)</f>
        <v>0</v>
      </c>
      <c r="D31" s="204">
        <f t="shared" si="0"/>
        <v>0</v>
      </c>
      <c r="E31" s="204">
        <f t="shared" si="0"/>
        <v>0</v>
      </c>
      <c r="F31" s="204">
        <f t="shared" si="0"/>
        <v>0</v>
      </c>
      <c r="G31" s="204">
        <f t="shared" si="0"/>
        <v>0</v>
      </c>
      <c r="H31" s="204">
        <f t="shared" si="0"/>
        <v>0</v>
      </c>
      <c r="I31" s="204">
        <f t="shared" si="0"/>
        <v>0</v>
      </c>
    </row>
    <row r="32" spans="1:9" x14ac:dyDescent="0.2">
      <c r="A32" s="192"/>
      <c r="B32" s="193"/>
      <c r="C32" s="198"/>
      <c r="D32" s="199"/>
      <c r="E32" s="199"/>
      <c r="F32" s="199"/>
      <c r="G32" s="199"/>
      <c r="H32" s="199"/>
      <c r="I32" s="199"/>
    </row>
    <row r="33" spans="1:9" x14ac:dyDescent="0.2">
      <c r="A33" s="192" t="s">
        <v>45</v>
      </c>
      <c r="B33" s="193"/>
      <c r="C33" s="198">
        <f t="shared" ref="C33:I33" si="1">+C22+C23-C24+C31</f>
        <v>0</v>
      </c>
      <c r="D33" s="198">
        <f t="shared" si="1"/>
        <v>0</v>
      </c>
      <c r="E33" s="198">
        <f t="shared" si="1"/>
        <v>0</v>
      </c>
      <c r="F33" s="198">
        <f t="shared" si="1"/>
        <v>370626</v>
      </c>
      <c r="G33" s="198">
        <f t="shared" si="1"/>
        <v>370626</v>
      </c>
      <c r="H33" s="198">
        <f t="shared" si="1"/>
        <v>370626</v>
      </c>
      <c r="I33" s="198">
        <f t="shared" si="1"/>
        <v>370626</v>
      </c>
    </row>
    <row r="34" spans="1:9" x14ac:dyDescent="0.2">
      <c r="A34" s="210"/>
      <c r="B34" s="211"/>
      <c r="C34" s="212"/>
      <c r="D34" s="213"/>
      <c r="E34" s="213"/>
      <c r="F34" s="199"/>
      <c r="G34" s="199"/>
      <c r="H34" s="199"/>
      <c r="I34" s="199"/>
    </row>
    <row r="35" spans="1:9" x14ac:dyDescent="0.2">
      <c r="A35" s="192" t="s">
        <v>46</v>
      </c>
      <c r="B35" s="193"/>
      <c r="C35" s="212"/>
      <c r="D35" s="213"/>
      <c r="E35" s="213"/>
      <c r="F35" s="199"/>
      <c r="G35" s="200"/>
      <c r="H35" s="200"/>
      <c r="I35" s="200"/>
    </row>
    <row r="36" spans="1:9" x14ac:dyDescent="0.2">
      <c r="A36" s="210"/>
      <c r="B36" s="211"/>
      <c r="C36" s="212"/>
      <c r="D36" s="213"/>
      <c r="E36" s="213"/>
      <c r="F36" s="199"/>
      <c r="G36" s="199"/>
      <c r="H36" s="199"/>
      <c r="I36" s="199"/>
    </row>
    <row r="37" spans="1:9" x14ac:dyDescent="0.2">
      <c r="A37" s="192" t="s">
        <v>47</v>
      </c>
      <c r="B37" s="214"/>
      <c r="C37" s="215">
        <f t="shared" ref="C37:I37" si="2">C33-C35</f>
        <v>0</v>
      </c>
      <c r="D37" s="215">
        <f t="shared" si="2"/>
        <v>0</v>
      </c>
      <c r="E37" s="215">
        <f t="shared" si="2"/>
        <v>0</v>
      </c>
      <c r="F37" s="216">
        <f t="shared" si="2"/>
        <v>370626</v>
      </c>
      <c r="G37" s="216">
        <f t="shared" si="2"/>
        <v>370626</v>
      </c>
      <c r="H37" s="216">
        <f t="shared" si="2"/>
        <v>370626</v>
      </c>
      <c r="I37" s="216">
        <f t="shared" si="2"/>
        <v>370626</v>
      </c>
    </row>
    <row r="38" spans="1:9" x14ac:dyDescent="0.2">
      <c r="A38" s="217"/>
      <c r="B38" s="217"/>
      <c r="C38" s="218"/>
      <c r="D38" s="218"/>
      <c r="E38" s="218"/>
      <c r="F38" s="218"/>
      <c r="G38" s="218"/>
      <c r="H38" s="218"/>
      <c r="I38" s="218"/>
    </row>
    <row r="39" spans="1:9" x14ac:dyDescent="0.2">
      <c r="A39" s="219" t="s">
        <v>48</v>
      </c>
      <c r="B39" s="184"/>
      <c r="C39" s="220"/>
      <c r="D39" s="220"/>
      <c r="E39" s="221"/>
      <c r="F39" s="221"/>
      <c r="G39" s="221"/>
      <c r="H39" s="221"/>
      <c r="I39" s="221"/>
    </row>
    <row r="40" spans="1:9" x14ac:dyDescent="0.2">
      <c r="A40" s="222" t="s">
        <v>49</v>
      </c>
      <c r="B40" s="211"/>
      <c r="C40" s="223"/>
      <c r="D40" s="223"/>
      <c r="E40" s="213"/>
      <c r="F40" s="213"/>
      <c r="G40" s="213"/>
      <c r="H40" s="213"/>
      <c r="I40" s="213"/>
    </row>
    <row r="41" spans="1:9" x14ac:dyDescent="0.2">
      <c r="A41" s="96"/>
      <c r="B41" s="97"/>
      <c r="C41" s="98"/>
      <c r="D41" s="98"/>
      <c r="E41" s="98"/>
      <c r="F41" s="98"/>
      <c r="G41" s="98"/>
      <c r="H41" s="98"/>
      <c r="I41" s="98"/>
    </row>
    <row r="42" spans="1:9" x14ac:dyDescent="0.2">
      <c r="A42" s="96" t="s">
        <v>50</v>
      </c>
      <c r="B42" s="97"/>
      <c r="C42" s="99"/>
      <c r="D42" s="99"/>
      <c r="E42" s="98"/>
      <c r="F42" s="98"/>
      <c r="G42" s="98"/>
      <c r="H42" s="98"/>
      <c r="I42" s="98"/>
    </row>
    <row r="43" spans="1:9" x14ac:dyDescent="0.2">
      <c r="A43" s="96"/>
      <c r="B43" s="97"/>
      <c r="C43" s="99"/>
      <c r="D43" s="99"/>
      <c r="E43" s="98"/>
      <c r="F43" s="98"/>
      <c r="G43" s="98"/>
      <c r="H43" s="98"/>
      <c r="I43" s="98"/>
    </row>
    <row r="44" spans="1:9" x14ac:dyDescent="0.2">
      <c r="A44" s="108" t="s">
        <v>51</v>
      </c>
      <c r="B44" s="102"/>
      <c r="C44" s="99"/>
      <c r="D44" s="99"/>
      <c r="E44" s="98"/>
      <c r="F44" s="98"/>
      <c r="G44" s="98"/>
      <c r="H44" s="98"/>
      <c r="I44" s="98"/>
    </row>
    <row r="45" spans="1:9" x14ac:dyDescent="0.2">
      <c r="A45" s="110" t="s">
        <v>52</v>
      </c>
      <c r="B45" s="111"/>
      <c r="C45" s="99"/>
      <c r="D45" s="99"/>
      <c r="E45" s="98"/>
      <c r="F45" s="98"/>
      <c r="G45" s="98"/>
      <c r="H45" s="98"/>
      <c r="I45" s="98"/>
    </row>
  </sheetData>
  <mergeCells count="1">
    <mergeCell ref="A18:I18"/>
  </mergeCells>
  <printOptions horizontalCentered="1"/>
  <pageMargins left="0.75000000000000011" right="0.75000000000000011" top="0.60000000000000009" bottom="0.55000000000000004" header="0.28000000000000003" footer="0.16000000000000003"/>
  <pageSetup scale="94" fitToWidth="0" fitToHeight="0" orientation="landscape" r:id="rId1"/>
  <headerFooter alignWithMargins="0">
    <oddHeader>&amp;C&amp;"-,Bold"Report on Non-General Fund Information
&amp;"-,Regular"for Submittal to the 2020 Legislature</oddHeader>
    <oddFooter>&amp;LForm 37-47 (rev. 9/17/19)&amp;R&amp;D  &amp;T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35C42-90CF-4AC8-86C7-263FD75B87D0}">
  <dimension ref="A1:L10"/>
  <sheetViews>
    <sheetView workbookViewId="0">
      <selection activeCell="Q25" sqref="Q25"/>
    </sheetView>
  </sheetViews>
  <sheetFormatPr defaultRowHeight="12.75" x14ac:dyDescent="0.2"/>
  <cols>
    <col min="1" max="6" width="9.140625" style="94" customWidth="1"/>
    <col min="7" max="7" width="11.85546875" style="94" bestFit="1" customWidth="1"/>
    <col min="8" max="8" width="9.140625" style="94" customWidth="1"/>
    <col min="9" max="16384" width="9.140625" style="94"/>
  </cols>
  <sheetData>
    <row r="1" spans="1:12" ht="15" x14ac:dyDescent="0.2">
      <c r="A1" s="112" t="s">
        <v>53</v>
      </c>
    </row>
    <row r="3" spans="1:12" ht="30" x14ac:dyDescent="0.2">
      <c r="A3" s="113" t="s">
        <v>54</v>
      </c>
      <c r="B3" s="113" t="s">
        <v>55</v>
      </c>
      <c r="C3" s="113" t="s">
        <v>56</v>
      </c>
      <c r="D3" s="113" t="s">
        <v>57</v>
      </c>
      <c r="E3" s="113" t="s">
        <v>58</v>
      </c>
      <c r="F3" s="113" t="s">
        <v>59</v>
      </c>
      <c r="G3" s="114" t="s">
        <v>60</v>
      </c>
      <c r="H3" s="113" t="s">
        <v>61</v>
      </c>
      <c r="I3" s="113" t="s">
        <v>62</v>
      </c>
      <c r="J3" s="113" t="s">
        <v>63</v>
      </c>
      <c r="K3" s="113" t="s">
        <v>64</v>
      </c>
      <c r="L3" s="113" t="s">
        <v>65</v>
      </c>
    </row>
    <row r="4" spans="1:12" x14ac:dyDescent="0.2">
      <c r="A4" s="115" t="s">
        <v>207</v>
      </c>
      <c r="B4" s="116" t="s">
        <v>208</v>
      </c>
      <c r="C4" s="116" t="s">
        <v>68</v>
      </c>
      <c r="D4" s="116">
        <v>2016</v>
      </c>
      <c r="E4" s="116">
        <v>320</v>
      </c>
      <c r="F4" s="115" t="s">
        <v>187</v>
      </c>
      <c r="G4" s="117">
        <v>-1.82</v>
      </c>
      <c r="H4" s="116" t="s">
        <v>70</v>
      </c>
      <c r="I4" s="116">
        <v>972</v>
      </c>
      <c r="J4" s="115" t="s">
        <v>114</v>
      </c>
      <c r="K4" s="116">
        <v>32</v>
      </c>
      <c r="L4" s="118">
        <v>43308</v>
      </c>
    </row>
    <row r="5" spans="1:12" x14ac:dyDescent="0.2">
      <c r="A5" s="115" t="s">
        <v>207</v>
      </c>
      <c r="B5" s="116" t="s">
        <v>208</v>
      </c>
      <c r="C5" s="116" t="s">
        <v>68</v>
      </c>
      <c r="D5" s="116">
        <v>2017</v>
      </c>
      <c r="E5" s="116">
        <v>320</v>
      </c>
      <c r="F5" s="115" t="s">
        <v>187</v>
      </c>
      <c r="G5" s="117">
        <v>-66427.539999999994</v>
      </c>
      <c r="H5" s="116" t="s">
        <v>70</v>
      </c>
      <c r="I5" s="116">
        <v>972</v>
      </c>
      <c r="J5" s="115" t="s">
        <v>114</v>
      </c>
      <c r="K5" s="116">
        <v>33</v>
      </c>
      <c r="L5" s="118">
        <v>43308</v>
      </c>
    </row>
    <row r="6" spans="1:12" x14ac:dyDescent="0.2">
      <c r="A6" s="115" t="s">
        <v>207</v>
      </c>
      <c r="B6" s="116" t="s">
        <v>208</v>
      </c>
      <c r="C6" s="116" t="s">
        <v>68</v>
      </c>
      <c r="D6" s="116">
        <v>2018</v>
      </c>
      <c r="E6" s="116">
        <v>320</v>
      </c>
      <c r="F6" s="115" t="s">
        <v>187</v>
      </c>
      <c r="G6" s="117">
        <v>-3083.86</v>
      </c>
      <c r="H6" s="116" t="s">
        <v>70</v>
      </c>
      <c r="I6" s="116">
        <v>972</v>
      </c>
      <c r="J6" s="115" t="s">
        <v>71</v>
      </c>
      <c r="K6" s="116">
        <v>34</v>
      </c>
      <c r="L6" s="118">
        <v>43646</v>
      </c>
    </row>
    <row r="7" spans="1:12" x14ac:dyDescent="0.2">
      <c r="A7" s="115" t="s">
        <v>207</v>
      </c>
      <c r="B7" s="116" t="s">
        <v>208</v>
      </c>
      <c r="C7" s="116" t="s">
        <v>68</v>
      </c>
      <c r="D7" s="116">
        <v>2018</v>
      </c>
      <c r="E7" s="116">
        <v>320</v>
      </c>
      <c r="F7" s="115" t="s">
        <v>187</v>
      </c>
      <c r="G7" s="117">
        <v>-301112.64</v>
      </c>
      <c r="H7" s="116" t="s">
        <v>70</v>
      </c>
      <c r="I7" s="116">
        <v>972</v>
      </c>
      <c r="J7" s="115" t="s">
        <v>114</v>
      </c>
      <c r="K7" s="116">
        <v>34</v>
      </c>
      <c r="L7" s="118">
        <v>43308</v>
      </c>
    </row>
    <row r="8" spans="1:12" x14ac:dyDescent="0.2">
      <c r="A8" s="115" t="s">
        <v>207</v>
      </c>
      <c r="B8" s="116" t="s">
        <v>208</v>
      </c>
      <c r="C8" s="116" t="s">
        <v>68</v>
      </c>
      <c r="D8" s="116">
        <v>2019</v>
      </c>
      <c r="E8" s="116">
        <v>320</v>
      </c>
      <c r="F8" s="115" t="s">
        <v>187</v>
      </c>
      <c r="G8" s="117">
        <v>3083.86</v>
      </c>
      <c r="H8" s="116" t="s">
        <v>70</v>
      </c>
      <c r="I8" s="116">
        <v>971</v>
      </c>
      <c r="J8" s="115" t="s">
        <v>71</v>
      </c>
      <c r="K8" s="116">
        <v>11</v>
      </c>
      <c r="L8" s="118">
        <v>43646</v>
      </c>
    </row>
    <row r="9" spans="1:12" x14ac:dyDescent="0.2">
      <c r="A9" s="115" t="s">
        <v>207</v>
      </c>
      <c r="B9" s="116" t="s">
        <v>208</v>
      </c>
      <c r="C9" s="116" t="s">
        <v>68</v>
      </c>
      <c r="D9" s="116">
        <v>2019</v>
      </c>
      <c r="E9" s="116">
        <v>320</v>
      </c>
      <c r="F9" s="115" t="s">
        <v>187</v>
      </c>
      <c r="G9" s="117">
        <v>367542</v>
      </c>
      <c r="H9" s="116" t="s">
        <v>70</v>
      </c>
      <c r="I9" s="116">
        <v>971</v>
      </c>
      <c r="J9" s="115" t="s">
        <v>114</v>
      </c>
      <c r="K9" s="116">
        <v>31</v>
      </c>
      <c r="L9" s="118">
        <v>43308</v>
      </c>
    </row>
    <row r="10" spans="1:12" ht="13.5" thickBot="1" x14ac:dyDescent="0.25">
      <c r="A10" s="115"/>
      <c r="B10" s="116"/>
      <c r="C10" s="116"/>
      <c r="D10" s="116"/>
      <c r="E10" s="116"/>
      <c r="F10" s="115"/>
      <c r="G10" s="119">
        <f>SUM(G4:G9)</f>
        <v>0</v>
      </c>
      <c r="H10" s="116"/>
      <c r="I10" s="116"/>
      <c r="J10" s="115"/>
      <c r="K10" s="116"/>
      <c r="L10" s="118"/>
    </row>
  </sheetData>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CCF67-EE6B-49A2-95E2-A7233E66F16C}">
  <sheetPr>
    <pageSetUpPr fitToPage="1"/>
  </sheetPr>
  <dimension ref="A1:I47"/>
  <sheetViews>
    <sheetView zoomScaleNormal="100" workbookViewId="0">
      <selection activeCell="K30" sqref="K30"/>
    </sheetView>
  </sheetViews>
  <sheetFormatPr defaultRowHeight="12.75" x14ac:dyDescent="0.2"/>
  <cols>
    <col min="1" max="2" width="14.7109375" style="296" customWidth="1"/>
    <col min="3" max="8" width="14" style="296" customWidth="1"/>
    <col min="9" max="9" width="13.140625" style="296" customWidth="1"/>
    <col min="10" max="16384" width="9.140625" style="296"/>
  </cols>
  <sheetData>
    <row r="1" spans="1:9" x14ac:dyDescent="0.2">
      <c r="A1" s="356"/>
      <c r="B1" s="356"/>
      <c r="C1" s="356"/>
      <c r="D1" s="356"/>
      <c r="E1" s="356"/>
      <c r="F1" s="356"/>
      <c r="G1" s="356"/>
      <c r="H1" s="356"/>
      <c r="I1" s="356"/>
    </row>
    <row r="2" spans="1:9" x14ac:dyDescent="0.2">
      <c r="A2" s="356" t="s">
        <v>0</v>
      </c>
      <c r="B2" s="357" t="s">
        <v>1</v>
      </c>
      <c r="C2" s="357"/>
      <c r="D2" s="357"/>
      <c r="E2" s="360"/>
      <c r="F2" s="356"/>
      <c r="G2" s="358" t="s">
        <v>2</v>
      </c>
      <c r="H2" s="437" t="s">
        <v>556</v>
      </c>
      <c r="I2" s="433"/>
    </row>
    <row r="3" spans="1:9" x14ac:dyDescent="0.2">
      <c r="A3" s="356" t="s">
        <v>4</v>
      </c>
      <c r="B3" s="394" t="s">
        <v>557</v>
      </c>
      <c r="C3" s="357"/>
      <c r="D3" s="357"/>
      <c r="E3" s="360"/>
      <c r="F3" s="356"/>
      <c r="G3" s="358" t="s">
        <v>6</v>
      </c>
      <c r="H3" s="438" t="s">
        <v>558</v>
      </c>
      <c r="I3" s="434"/>
    </row>
    <row r="4" spans="1:9" x14ac:dyDescent="0.2">
      <c r="A4" s="356" t="s">
        <v>8</v>
      </c>
      <c r="B4" s="394" t="s">
        <v>566</v>
      </c>
      <c r="C4" s="357"/>
      <c r="D4" s="357"/>
      <c r="E4" s="360"/>
      <c r="F4" s="356"/>
      <c r="G4" s="358" t="s">
        <v>10</v>
      </c>
      <c r="H4" s="394" t="s">
        <v>11</v>
      </c>
      <c r="I4" s="357"/>
    </row>
    <row r="5" spans="1:9" x14ac:dyDescent="0.2">
      <c r="A5" s="356" t="s">
        <v>12</v>
      </c>
      <c r="B5" s="394" t="s">
        <v>567</v>
      </c>
      <c r="C5" s="359"/>
      <c r="D5" s="359"/>
      <c r="E5" s="360"/>
      <c r="F5" s="356"/>
      <c r="G5" s="358" t="s">
        <v>14</v>
      </c>
      <c r="H5" s="395" t="s">
        <v>568</v>
      </c>
      <c r="I5" s="359"/>
    </row>
    <row r="6" spans="1:9" x14ac:dyDescent="0.2">
      <c r="A6" s="356"/>
      <c r="B6" s="356"/>
      <c r="C6" s="356"/>
      <c r="D6" s="356"/>
      <c r="E6" s="356"/>
      <c r="F6" s="356"/>
      <c r="G6" s="356"/>
      <c r="H6" s="356"/>
      <c r="I6" s="356"/>
    </row>
    <row r="7" spans="1:9" x14ac:dyDescent="0.2">
      <c r="A7" s="356"/>
      <c r="B7" s="356"/>
      <c r="C7" s="356"/>
      <c r="D7" s="356"/>
      <c r="E7" s="356"/>
      <c r="F7" s="356"/>
      <c r="G7" s="356"/>
      <c r="H7" s="356"/>
      <c r="I7" s="356"/>
    </row>
    <row r="8" spans="1:9" x14ac:dyDescent="0.2">
      <c r="A8" s="404" t="s">
        <v>15</v>
      </c>
      <c r="B8" s="356"/>
      <c r="C8" s="360"/>
      <c r="D8" s="360"/>
      <c r="E8" s="360"/>
      <c r="F8" s="360"/>
      <c r="G8" s="360"/>
      <c r="H8" s="360"/>
      <c r="I8" s="360"/>
    </row>
    <row r="9" spans="1:9" x14ac:dyDescent="0.2">
      <c r="A9" s="401" t="s">
        <v>569</v>
      </c>
      <c r="B9" s="356"/>
      <c r="C9" s="360"/>
      <c r="D9" s="360"/>
      <c r="E9" s="360"/>
      <c r="F9" s="360"/>
      <c r="G9" s="360"/>
      <c r="H9" s="360"/>
      <c r="I9" s="360"/>
    </row>
    <row r="10" spans="1:9" x14ac:dyDescent="0.2">
      <c r="A10" s="356" t="s">
        <v>570</v>
      </c>
      <c r="B10" s="356"/>
      <c r="C10" s="360"/>
      <c r="D10" s="360"/>
      <c r="E10" s="360"/>
      <c r="F10" s="360"/>
      <c r="G10" s="360"/>
      <c r="H10" s="360"/>
      <c r="I10" s="360"/>
    </row>
    <row r="11" spans="1:9" x14ac:dyDescent="0.2">
      <c r="A11" s="356" t="s">
        <v>571</v>
      </c>
      <c r="B11" s="356"/>
      <c r="C11" s="360"/>
      <c r="D11" s="360"/>
      <c r="E11" s="360"/>
      <c r="F11" s="360"/>
      <c r="G11" s="360"/>
      <c r="H11" s="360"/>
      <c r="I11" s="360"/>
    </row>
    <row r="12" spans="1:9" x14ac:dyDescent="0.2">
      <c r="A12" s="404" t="s">
        <v>18</v>
      </c>
      <c r="B12" s="404"/>
      <c r="C12" s="360"/>
      <c r="D12" s="360"/>
      <c r="E12" s="360"/>
      <c r="F12" s="360"/>
      <c r="G12" s="360"/>
      <c r="H12" s="360"/>
      <c r="I12" s="360"/>
    </row>
    <row r="13" spans="1:9" x14ac:dyDescent="0.2">
      <c r="A13" s="402" t="s">
        <v>572</v>
      </c>
      <c r="B13" s="356"/>
      <c r="C13" s="360"/>
      <c r="D13" s="360"/>
      <c r="E13" s="360"/>
      <c r="F13" s="360"/>
      <c r="G13" s="360"/>
      <c r="H13" s="360"/>
      <c r="I13" s="360"/>
    </row>
    <row r="14" spans="1:9" x14ac:dyDescent="0.2">
      <c r="A14" s="404" t="s">
        <v>20</v>
      </c>
      <c r="B14" s="404"/>
      <c r="C14" s="405"/>
      <c r="D14" s="360"/>
      <c r="E14" s="360"/>
      <c r="F14" s="360"/>
      <c r="G14" s="360"/>
      <c r="H14" s="360"/>
      <c r="I14" s="360"/>
    </row>
    <row r="15" spans="1:9" x14ac:dyDescent="0.2">
      <c r="A15" s="403" t="s">
        <v>573</v>
      </c>
      <c r="B15" s="356"/>
      <c r="C15" s="360"/>
      <c r="D15" s="360"/>
      <c r="E15" s="360"/>
      <c r="F15" s="360"/>
      <c r="G15" s="360"/>
      <c r="H15" s="360"/>
      <c r="I15" s="360"/>
    </row>
    <row r="16" spans="1:9" x14ac:dyDescent="0.2">
      <c r="A16" s="406" t="s">
        <v>22</v>
      </c>
      <c r="B16" s="404"/>
      <c r="C16" s="405"/>
      <c r="D16" s="405"/>
      <c r="E16" s="360"/>
      <c r="F16" s="360"/>
      <c r="G16" s="360"/>
      <c r="H16" s="360"/>
      <c r="I16" s="360"/>
    </row>
    <row r="17" spans="1:9" x14ac:dyDescent="0.2">
      <c r="A17" s="356"/>
      <c r="B17" s="356"/>
      <c r="C17" s="360"/>
      <c r="D17" s="360"/>
      <c r="E17" s="360"/>
      <c r="F17" s="360"/>
      <c r="G17" s="360"/>
      <c r="H17" s="360"/>
      <c r="I17" s="360"/>
    </row>
    <row r="18" spans="1:9" x14ac:dyDescent="0.2">
      <c r="A18" s="445" t="s">
        <v>24</v>
      </c>
      <c r="B18" s="356"/>
      <c r="C18" s="360"/>
      <c r="D18" s="360"/>
      <c r="E18" s="360"/>
      <c r="F18" s="360"/>
      <c r="G18" s="360"/>
      <c r="H18" s="360"/>
      <c r="I18" s="360"/>
    </row>
    <row r="19" spans="1:9" x14ac:dyDescent="0.2">
      <c r="A19" s="360"/>
      <c r="B19" s="360"/>
      <c r="C19" s="360"/>
      <c r="D19" s="360"/>
      <c r="E19" s="360"/>
      <c r="F19" s="360"/>
      <c r="G19" s="360"/>
      <c r="H19" s="360"/>
      <c r="I19" s="360"/>
    </row>
    <row r="20" spans="1:9" x14ac:dyDescent="0.2">
      <c r="A20" s="468" t="s">
        <v>27</v>
      </c>
      <c r="B20" s="469"/>
      <c r="C20" s="469"/>
      <c r="D20" s="469"/>
      <c r="E20" s="469"/>
      <c r="F20" s="469"/>
      <c r="G20" s="469"/>
      <c r="H20" s="469"/>
      <c r="I20" s="470"/>
    </row>
    <row r="21" spans="1:9" x14ac:dyDescent="0.2">
      <c r="A21" s="370"/>
      <c r="B21" s="362"/>
      <c r="C21" s="384" t="s">
        <v>28</v>
      </c>
      <c r="D21" s="384" t="s">
        <v>29</v>
      </c>
      <c r="E21" s="384" t="s">
        <v>30</v>
      </c>
      <c r="F21" s="384" t="s">
        <v>31</v>
      </c>
      <c r="G21" s="384" t="s">
        <v>32</v>
      </c>
      <c r="H21" s="384" t="s">
        <v>33</v>
      </c>
      <c r="I21" s="384" t="s">
        <v>34</v>
      </c>
    </row>
    <row r="22" spans="1:9" x14ac:dyDescent="0.2">
      <c r="A22" s="370"/>
      <c r="B22" s="362"/>
      <c r="C22" s="385" t="s">
        <v>35</v>
      </c>
      <c r="D22" s="363" t="s">
        <v>35</v>
      </c>
      <c r="E22" s="361" t="s">
        <v>35</v>
      </c>
      <c r="F22" s="361" t="s">
        <v>35</v>
      </c>
      <c r="G22" s="361" t="s">
        <v>36</v>
      </c>
      <c r="H22" s="361" t="s">
        <v>36</v>
      </c>
      <c r="I22" s="361" t="s">
        <v>36</v>
      </c>
    </row>
    <row r="23" spans="1:9" x14ac:dyDescent="0.2">
      <c r="A23" s="370" t="s">
        <v>37</v>
      </c>
      <c r="B23" s="362"/>
      <c r="C23" s="399">
        <v>264316</v>
      </c>
      <c r="D23" s="399">
        <v>318030</v>
      </c>
      <c r="E23" s="399">
        <v>350509</v>
      </c>
      <c r="F23" s="396">
        <v>350509</v>
      </c>
      <c r="G23" s="396">
        <v>195450</v>
      </c>
      <c r="H23" s="436">
        <v>195450</v>
      </c>
      <c r="I23" s="436">
        <v>195450</v>
      </c>
    </row>
    <row r="24" spans="1:9" x14ac:dyDescent="0.2">
      <c r="A24" s="370" t="s">
        <v>38</v>
      </c>
      <c r="B24" s="362"/>
      <c r="C24" s="396">
        <v>140029</v>
      </c>
      <c r="D24" s="396">
        <v>3985</v>
      </c>
      <c r="E24" s="396">
        <v>53320</v>
      </c>
      <c r="F24" s="396">
        <v>10687</v>
      </c>
      <c r="G24" s="396">
        <v>75748</v>
      </c>
      <c r="H24" s="396">
        <v>298</v>
      </c>
      <c r="I24" s="396">
        <v>298</v>
      </c>
    </row>
    <row r="25" spans="1:9" x14ac:dyDescent="0.2">
      <c r="A25" s="370" t="s">
        <v>39</v>
      </c>
      <c r="B25" s="362"/>
      <c r="C25" s="399">
        <v>73827</v>
      </c>
      <c r="D25" s="399">
        <v>137789</v>
      </c>
      <c r="E25" s="399">
        <v>66709</v>
      </c>
      <c r="F25" s="396">
        <v>89597</v>
      </c>
      <c r="G25" s="436">
        <v>120000</v>
      </c>
      <c r="H25" s="436">
        <v>120000</v>
      </c>
      <c r="I25" s="436">
        <v>120000</v>
      </c>
    </row>
    <row r="26" spans="1:9" x14ac:dyDescent="0.2">
      <c r="A26" s="370" t="s">
        <v>40</v>
      </c>
      <c r="B26" s="362"/>
      <c r="C26" s="397">
        <v>208582</v>
      </c>
      <c r="D26" s="397">
        <v>87104</v>
      </c>
      <c r="E26" s="399">
        <v>109855</v>
      </c>
      <c r="F26" s="373">
        <v>24536</v>
      </c>
      <c r="G26" s="436">
        <v>195450</v>
      </c>
      <c r="H26" s="436">
        <v>120000</v>
      </c>
      <c r="I26" s="436">
        <v>120000</v>
      </c>
    </row>
    <row r="27" spans="1:9" x14ac:dyDescent="0.2">
      <c r="A27" s="370"/>
      <c r="B27" s="362"/>
      <c r="C27" s="373"/>
      <c r="D27" s="396"/>
      <c r="E27" s="396"/>
      <c r="F27" s="396"/>
      <c r="G27" s="396"/>
      <c r="H27" s="396"/>
      <c r="I27" s="396"/>
    </row>
    <row r="28" spans="1:9" x14ac:dyDescent="0.2">
      <c r="A28" s="386" t="s">
        <v>41</v>
      </c>
      <c r="B28" s="387"/>
      <c r="C28" s="388"/>
      <c r="D28" s="388"/>
      <c r="E28" s="388"/>
      <c r="F28" s="388"/>
      <c r="G28" s="388"/>
      <c r="H28" s="388"/>
      <c r="I28" s="389"/>
    </row>
    <row r="29" spans="1:9" x14ac:dyDescent="0.2">
      <c r="A29" s="390" t="s">
        <v>42</v>
      </c>
      <c r="B29" s="391"/>
      <c r="C29" s="389"/>
      <c r="D29" s="392"/>
      <c r="E29" s="388"/>
      <c r="F29" s="388"/>
      <c r="G29" s="388"/>
      <c r="H29" s="388"/>
      <c r="I29" s="389"/>
    </row>
    <row r="30" spans="1:9" x14ac:dyDescent="0.2">
      <c r="A30" s="398" t="s">
        <v>43</v>
      </c>
      <c r="B30" s="393"/>
      <c r="C30" s="399">
        <v>-1289</v>
      </c>
      <c r="D30" s="399">
        <v>-1350</v>
      </c>
      <c r="E30" s="399">
        <v>513</v>
      </c>
      <c r="F30" s="382">
        <v>0</v>
      </c>
      <c r="G30" s="436"/>
      <c r="H30" s="436"/>
      <c r="I30" s="436"/>
    </row>
    <row r="31" spans="1:9" x14ac:dyDescent="0.2">
      <c r="A31" s="398"/>
      <c r="B31" s="393"/>
      <c r="C31" s="389"/>
      <c r="D31" s="382"/>
      <c r="E31" s="382"/>
      <c r="F31" s="382"/>
      <c r="G31" s="382"/>
      <c r="H31" s="382"/>
      <c r="I31" s="382"/>
    </row>
    <row r="32" spans="1:9" x14ac:dyDescent="0.2">
      <c r="A32" s="398"/>
      <c r="B32" s="393"/>
      <c r="C32" s="389"/>
      <c r="D32" s="382"/>
      <c r="E32" s="382"/>
      <c r="F32" s="382"/>
      <c r="G32" s="382"/>
      <c r="H32" s="382"/>
      <c r="I32" s="382"/>
    </row>
    <row r="33" spans="1:9" x14ac:dyDescent="0.2">
      <c r="A33" s="386" t="s">
        <v>44</v>
      </c>
      <c r="B33" s="391"/>
      <c r="C33" s="389">
        <v>-1289</v>
      </c>
      <c r="D33" s="389">
        <v>-1350</v>
      </c>
      <c r="E33" s="389">
        <v>513</v>
      </c>
      <c r="F33" s="389">
        <v>0</v>
      </c>
      <c r="G33" s="389">
        <v>0</v>
      </c>
      <c r="H33" s="389">
        <v>0</v>
      </c>
      <c r="I33" s="389">
        <v>0</v>
      </c>
    </row>
    <row r="34" spans="1:9" x14ac:dyDescent="0.2">
      <c r="A34" s="370"/>
      <c r="B34" s="362"/>
      <c r="C34" s="373"/>
      <c r="D34" s="396"/>
      <c r="E34" s="396"/>
      <c r="F34" s="396"/>
      <c r="G34" s="396"/>
      <c r="H34" s="396"/>
      <c r="I34" s="396"/>
    </row>
    <row r="35" spans="1:9" x14ac:dyDescent="0.2">
      <c r="A35" s="370" t="s">
        <v>45</v>
      </c>
      <c r="B35" s="362"/>
      <c r="C35" s="373">
        <v>3985</v>
      </c>
      <c r="D35" s="373">
        <v>53320</v>
      </c>
      <c r="E35" s="373">
        <v>10687</v>
      </c>
      <c r="F35" s="373">
        <v>75748</v>
      </c>
      <c r="G35" s="373">
        <v>298</v>
      </c>
      <c r="H35" s="373">
        <v>298</v>
      </c>
      <c r="I35" s="373">
        <v>298</v>
      </c>
    </row>
    <row r="36" spans="1:9" x14ac:dyDescent="0.2">
      <c r="A36" s="367"/>
      <c r="B36" s="368"/>
      <c r="C36" s="374"/>
      <c r="D36" s="375"/>
      <c r="E36" s="375"/>
      <c r="F36" s="396"/>
      <c r="G36" s="396"/>
      <c r="H36" s="396"/>
      <c r="I36" s="396"/>
    </row>
    <row r="37" spans="1:9" x14ac:dyDescent="0.2">
      <c r="A37" s="370" t="s">
        <v>46</v>
      </c>
      <c r="B37" s="362"/>
      <c r="C37" s="400">
        <v>5053</v>
      </c>
      <c r="D37" s="399">
        <v>1305</v>
      </c>
      <c r="E37" s="399">
        <v>1299</v>
      </c>
      <c r="F37" s="396">
        <v>0</v>
      </c>
      <c r="G37" s="436"/>
      <c r="H37" s="436"/>
      <c r="I37" s="436"/>
    </row>
    <row r="38" spans="1:9" x14ac:dyDescent="0.2">
      <c r="A38" s="367"/>
      <c r="B38" s="368"/>
      <c r="C38" s="374"/>
      <c r="D38" s="375"/>
      <c r="E38" s="375"/>
      <c r="F38" s="396"/>
      <c r="G38" s="396"/>
      <c r="H38" s="396"/>
      <c r="I38" s="396"/>
    </row>
    <row r="39" spans="1:9" x14ac:dyDescent="0.2">
      <c r="A39" s="370" t="s">
        <v>47</v>
      </c>
      <c r="B39" s="364"/>
      <c r="C39" s="376">
        <v>-1068</v>
      </c>
      <c r="D39" s="376">
        <v>52015</v>
      </c>
      <c r="E39" s="376">
        <v>9388</v>
      </c>
      <c r="F39" s="377">
        <v>75748</v>
      </c>
      <c r="G39" s="377">
        <v>298</v>
      </c>
      <c r="H39" s="377">
        <v>298</v>
      </c>
      <c r="I39" s="377">
        <v>298</v>
      </c>
    </row>
    <row r="40" spans="1:9" x14ac:dyDescent="0.2">
      <c r="A40" s="371"/>
      <c r="B40" s="371"/>
      <c r="C40" s="378"/>
      <c r="D40" s="378"/>
      <c r="E40" s="378"/>
      <c r="F40" s="378"/>
      <c r="G40" s="378"/>
      <c r="H40" s="378"/>
      <c r="I40" s="378"/>
    </row>
    <row r="41" spans="1:9" x14ac:dyDescent="0.2">
      <c r="A41" s="372" t="s">
        <v>48</v>
      </c>
      <c r="B41" s="357"/>
      <c r="C41" s="379"/>
      <c r="D41" s="379"/>
      <c r="E41" s="380"/>
      <c r="F41" s="380"/>
      <c r="G41" s="380"/>
      <c r="H41" s="380"/>
      <c r="I41" s="380"/>
    </row>
    <row r="42" spans="1:9" x14ac:dyDescent="0.2">
      <c r="A42" s="383" t="s">
        <v>49</v>
      </c>
      <c r="B42" s="368"/>
      <c r="C42" s="381"/>
      <c r="D42" s="381"/>
      <c r="E42" s="375"/>
      <c r="F42" s="375"/>
      <c r="G42" s="375"/>
      <c r="H42" s="375"/>
      <c r="I42" s="375"/>
    </row>
    <row r="43" spans="1:9" x14ac:dyDescent="0.2">
      <c r="A43" s="370"/>
      <c r="B43" s="362"/>
      <c r="C43" s="396"/>
      <c r="D43" s="396"/>
      <c r="E43" s="396"/>
      <c r="F43" s="396"/>
      <c r="G43" s="396"/>
      <c r="H43" s="396"/>
      <c r="I43" s="396"/>
    </row>
    <row r="44" spans="1:9" x14ac:dyDescent="0.2">
      <c r="A44" s="370" t="s">
        <v>50</v>
      </c>
      <c r="B44" s="362"/>
      <c r="C44" s="382"/>
      <c r="D44" s="382"/>
      <c r="E44" s="396"/>
      <c r="F44" s="396"/>
      <c r="G44" s="396"/>
      <c r="H44" s="396"/>
      <c r="I44" s="396"/>
    </row>
    <row r="45" spans="1:9" x14ac:dyDescent="0.2">
      <c r="A45" s="370"/>
      <c r="B45" s="362"/>
      <c r="C45" s="382"/>
      <c r="D45" s="382"/>
      <c r="E45" s="396"/>
      <c r="F45" s="396"/>
      <c r="G45" s="396"/>
      <c r="H45" s="396"/>
      <c r="I45" s="396"/>
    </row>
    <row r="46" spans="1:9" x14ac:dyDescent="0.2">
      <c r="A46" s="366" t="s">
        <v>51</v>
      </c>
      <c r="B46" s="364"/>
      <c r="C46" s="382"/>
      <c r="D46" s="382"/>
      <c r="E46" s="396"/>
      <c r="F46" s="396"/>
      <c r="G46" s="396"/>
      <c r="H46" s="396"/>
      <c r="I46" s="396"/>
    </row>
    <row r="47" spans="1:9" x14ac:dyDescent="0.2">
      <c r="A47" s="369" t="s">
        <v>52</v>
      </c>
      <c r="B47" s="365"/>
      <c r="C47" s="382"/>
      <c r="D47" s="382"/>
      <c r="E47" s="396"/>
      <c r="F47" s="396"/>
      <c r="G47" s="396"/>
      <c r="H47" s="396"/>
      <c r="I47" s="396"/>
    </row>
  </sheetData>
  <sheetProtection selectLockedCells="1"/>
  <mergeCells count="1">
    <mergeCell ref="A20:I20"/>
  </mergeCells>
  <printOptions horizontalCentered="1"/>
  <pageMargins left="0.75" right="0.75" top="0.6" bottom="0.55000000000000004" header="0.28000000000000003" footer="0.16"/>
  <pageSetup scale="91"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A188B-4066-479F-A297-46D6EBA0C3A9}">
  <dimension ref="A1:L6"/>
  <sheetViews>
    <sheetView workbookViewId="0">
      <selection activeCell="F33" sqref="F33"/>
    </sheetView>
  </sheetViews>
  <sheetFormatPr defaultRowHeight="12.75" x14ac:dyDescent="0.2"/>
  <cols>
    <col min="1" max="6" width="9.140625" style="94" customWidth="1"/>
    <col min="7" max="7" width="11.85546875" style="94" bestFit="1" customWidth="1"/>
    <col min="8" max="8" width="9.140625" style="94" customWidth="1"/>
    <col min="9" max="11" width="9.140625" style="94"/>
    <col min="12" max="12" width="10.5703125" style="94" customWidth="1"/>
    <col min="13" max="16384" width="9.140625" style="94"/>
  </cols>
  <sheetData>
    <row r="1" spans="1:12" ht="15" x14ac:dyDescent="0.2">
      <c r="A1" s="112" t="s">
        <v>53</v>
      </c>
    </row>
    <row r="3" spans="1:12" ht="30" x14ac:dyDescent="0.2">
      <c r="A3" s="113" t="s">
        <v>54</v>
      </c>
      <c r="B3" s="113" t="s">
        <v>55</v>
      </c>
      <c r="C3" s="113" t="s">
        <v>56</v>
      </c>
      <c r="D3" s="113" t="s">
        <v>57</v>
      </c>
      <c r="E3" s="113" t="s">
        <v>58</v>
      </c>
      <c r="F3" s="113" t="s">
        <v>59</v>
      </c>
      <c r="G3" s="114" t="s">
        <v>60</v>
      </c>
      <c r="H3" s="113" t="s">
        <v>61</v>
      </c>
      <c r="I3" s="113" t="s">
        <v>62</v>
      </c>
      <c r="J3" s="113" t="s">
        <v>63</v>
      </c>
      <c r="K3" s="113" t="s">
        <v>64</v>
      </c>
      <c r="L3" s="113" t="s">
        <v>65</v>
      </c>
    </row>
    <row r="4" spans="1:12" ht="15" x14ac:dyDescent="0.2">
      <c r="A4" s="409" t="s">
        <v>565</v>
      </c>
      <c r="B4" s="411" t="s">
        <v>67</v>
      </c>
      <c r="C4" s="411" t="s">
        <v>68</v>
      </c>
      <c r="D4" s="411">
        <v>2018</v>
      </c>
      <c r="E4" s="411">
        <v>321</v>
      </c>
      <c r="F4" s="409" t="s">
        <v>488</v>
      </c>
      <c r="G4" s="412">
        <v>-9388.4699999999993</v>
      </c>
      <c r="H4" s="411" t="s">
        <v>70</v>
      </c>
      <c r="I4" s="411">
        <v>972</v>
      </c>
      <c r="J4" s="409" t="s">
        <v>114</v>
      </c>
      <c r="K4" s="411">
        <v>36</v>
      </c>
      <c r="L4" s="410">
        <v>43308</v>
      </c>
    </row>
    <row r="5" spans="1:12" ht="15" x14ac:dyDescent="0.2">
      <c r="A5" s="409" t="s">
        <v>565</v>
      </c>
      <c r="B5" s="411" t="s">
        <v>67</v>
      </c>
      <c r="C5" s="411" t="s">
        <v>68</v>
      </c>
      <c r="D5" s="411">
        <v>2019</v>
      </c>
      <c r="E5" s="411">
        <v>321</v>
      </c>
      <c r="F5" s="409" t="s">
        <v>488</v>
      </c>
      <c r="G5" s="412">
        <v>9388.4699999999993</v>
      </c>
      <c r="H5" s="411" t="s">
        <v>70</v>
      </c>
      <c r="I5" s="411">
        <v>971</v>
      </c>
      <c r="J5" s="409" t="s">
        <v>114</v>
      </c>
      <c r="K5" s="411">
        <v>35</v>
      </c>
      <c r="L5" s="410">
        <v>43308</v>
      </c>
    </row>
    <row r="6" spans="1:12" ht="15.75" thickBot="1" x14ac:dyDescent="0.3">
      <c r="A6" s="408"/>
      <c r="B6" s="408"/>
      <c r="C6" s="408"/>
      <c r="D6" s="408"/>
      <c r="E6" s="408"/>
      <c r="F6" s="408"/>
      <c r="G6" s="413">
        <v>0</v>
      </c>
      <c r="H6" s="408"/>
      <c r="I6" s="408"/>
      <c r="J6" s="408"/>
      <c r="K6" s="408"/>
      <c r="L6" s="410"/>
    </row>
  </sheetData>
  <pageMargins left="0.7" right="0.7" top="0.75" bottom="0.75" header="0.3" footer="0.3"/>
  <pageSetup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B0C5B-EE41-4DC8-B097-59972E21E9D1}">
  <sheetPr>
    <pageSetUpPr fitToPage="1"/>
  </sheetPr>
  <dimension ref="A1:I45"/>
  <sheetViews>
    <sheetView zoomScaleNormal="100" workbookViewId="0">
      <selection activeCell="Q25" sqref="Q25"/>
    </sheetView>
  </sheetViews>
  <sheetFormatPr defaultRowHeight="12.75" x14ac:dyDescent="0.2"/>
  <cols>
    <col min="1" max="2" width="14.7109375" customWidth="1"/>
    <col min="3" max="8" width="14" customWidth="1"/>
    <col min="9" max="9" width="13.140625" customWidth="1"/>
  </cols>
  <sheetData>
    <row r="1" spans="1:9" x14ac:dyDescent="0.2">
      <c r="A1" s="1"/>
      <c r="B1" s="1"/>
      <c r="C1" s="1"/>
      <c r="D1" s="1"/>
      <c r="E1" s="1"/>
      <c r="F1" s="1"/>
      <c r="G1" s="1"/>
      <c r="H1" s="1"/>
      <c r="I1" s="1"/>
    </row>
    <row r="2" spans="1:9" x14ac:dyDescent="0.2">
      <c r="A2" s="53" t="s">
        <v>0</v>
      </c>
      <c r="B2" s="49" t="s">
        <v>1</v>
      </c>
      <c r="C2" s="49"/>
      <c r="D2" s="49"/>
      <c r="E2" s="55"/>
      <c r="F2" s="53"/>
      <c r="G2" s="144" t="s">
        <v>2</v>
      </c>
      <c r="H2" s="120" t="s">
        <v>149</v>
      </c>
      <c r="I2" s="49"/>
    </row>
    <row r="3" spans="1:9" x14ac:dyDescent="0.2">
      <c r="A3" s="53" t="s">
        <v>4</v>
      </c>
      <c r="B3" s="81" t="s">
        <v>150</v>
      </c>
      <c r="C3" s="49"/>
      <c r="D3" s="49"/>
      <c r="E3" s="55"/>
      <c r="F3" s="53"/>
      <c r="G3" s="144" t="s">
        <v>6</v>
      </c>
      <c r="H3" s="121" t="s">
        <v>151</v>
      </c>
      <c r="I3" s="51"/>
    </row>
    <row r="4" spans="1:9" x14ac:dyDescent="0.2">
      <c r="A4" s="53" t="s">
        <v>8</v>
      </c>
      <c r="B4" s="120" t="s">
        <v>152</v>
      </c>
      <c r="C4" s="49"/>
      <c r="D4" s="49"/>
      <c r="E4" s="55"/>
      <c r="F4" s="53"/>
      <c r="G4" s="144" t="s">
        <v>10</v>
      </c>
      <c r="H4" s="81" t="s">
        <v>11</v>
      </c>
      <c r="I4" s="49"/>
    </row>
    <row r="5" spans="1:9" x14ac:dyDescent="0.2">
      <c r="A5" s="53" t="s">
        <v>12</v>
      </c>
      <c r="B5" s="120" t="s">
        <v>153</v>
      </c>
      <c r="C5" s="51"/>
      <c r="D5" s="51"/>
      <c r="E5" s="55"/>
      <c r="F5" s="53"/>
      <c r="G5" s="144" t="s">
        <v>14</v>
      </c>
      <c r="H5" s="82" t="s">
        <v>154</v>
      </c>
      <c r="I5" s="51"/>
    </row>
    <row r="6" spans="1:9" x14ac:dyDescent="0.2">
      <c r="A6" s="53"/>
      <c r="B6" s="53"/>
      <c r="C6" s="53"/>
      <c r="D6" s="53"/>
      <c r="E6" s="53"/>
      <c r="F6" s="53"/>
      <c r="G6" s="53"/>
      <c r="H6" s="53"/>
      <c r="I6" s="53"/>
    </row>
    <row r="7" spans="1:9" x14ac:dyDescent="0.2">
      <c r="A7" s="53"/>
      <c r="B7" s="53"/>
      <c r="C7" s="53"/>
      <c r="D7" s="53"/>
      <c r="E7" s="53"/>
      <c r="F7" s="53"/>
      <c r="G7" s="53"/>
      <c r="H7" s="53"/>
      <c r="I7" s="53"/>
    </row>
    <row r="8" spans="1:9" x14ac:dyDescent="0.2">
      <c r="A8" s="53" t="s">
        <v>15</v>
      </c>
      <c r="B8" s="53"/>
      <c r="C8" s="55"/>
      <c r="D8" s="55"/>
      <c r="E8" s="55"/>
      <c r="F8" s="55"/>
      <c r="G8" s="55"/>
      <c r="H8" s="55"/>
      <c r="I8" s="55"/>
    </row>
    <row r="9" spans="1:9" ht="13.15" customHeight="1" x14ac:dyDescent="0.2">
      <c r="A9" s="451" t="s">
        <v>155</v>
      </c>
      <c r="B9" s="451"/>
      <c r="C9" s="451"/>
      <c r="D9" s="451"/>
      <c r="E9" s="451"/>
      <c r="F9" s="451"/>
      <c r="G9" s="451"/>
      <c r="H9" s="451"/>
      <c r="I9" s="451"/>
    </row>
    <row r="10" spans="1:9" x14ac:dyDescent="0.2">
      <c r="A10" s="53" t="s">
        <v>18</v>
      </c>
      <c r="B10" s="53"/>
      <c r="C10" s="55"/>
      <c r="D10" s="55"/>
      <c r="E10" s="55"/>
      <c r="F10" s="55"/>
      <c r="G10" s="55"/>
      <c r="H10" s="55"/>
      <c r="I10" s="55"/>
    </row>
    <row r="11" spans="1:9" x14ac:dyDescent="0.2">
      <c r="A11" s="471" t="s">
        <v>156</v>
      </c>
      <c r="B11" s="471"/>
      <c r="C11" s="471"/>
      <c r="D11" s="471"/>
      <c r="E11" s="471"/>
      <c r="F11" s="471"/>
      <c r="G11" s="471"/>
      <c r="H11" s="471"/>
      <c r="I11" s="471"/>
    </row>
    <row r="12" spans="1:9" x14ac:dyDescent="0.2">
      <c r="A12" s="53" t="s">
        <v>20</v>
      </c>
      <c r="B12" s="53"/>
      <c r="C12" s="55"/>
      <c r="D12" s="55"/>
      <c r="E12" s="55"/>
      <c r="F12" s="55"/>
      <c r="G12" s="55"/>
      <c r="H12" s="55"/>
      <c r="I12" s="55"/>
    </row>
    <row r="13" spans="1:9" ht="13.15" customHeight="1" x14ac:dyDescent="0.2">
      <c r="A13" s="454" t="s">
        <v>157</v>
      </c>
      <c r="B13" s="454"/>
      <c r="C13" s="454"/>
      <c r="D13" s="454"/>
      <c r="E13" s="454"/>
      <c r="F13" s="454"/>
      <c r="G13" s="454"/>
      <c r="H13" s="454"/>
      <c r="I13" s="454"/>
    </row>
    <row r="14" spans="1:9" x14ac:dyDescent="0.2">
      <c r="A14" s="57" t="s">
        <v>22</v>
      </c>
      <c r="B14" s="53"/>
      <c r="C14" s="55"/>
      <c r="D14" s="55"/>
      <c r="E14" s="55"/>
      <c r="F14" s="55"/>
      <c r="G14" s="55"/>
      <c r="H14" s="55"/>
      <c r="I14" s="55"/>
    </row>
    <row r="15" spans="1:9" x14ac:dyDescent="0.2">
      <c r="A15" s="57" t="s">
        <v>158</v>
      </c>
      <c r="B15" s="53"/>
      <c r="C15" s="55"/>
      <c r="D15" s="55"/>
      <c r="E15" s="55"/>
      <c r="F15" s="55"/>
      <c r="G15" s="55"/>
      <c r="H15" s="55"/>
      <c r="I15" s="55"/>
    </row>
    <row r="16" spans="1:9" x14ac:dyDescent="0.2">
      <c r="A16" s="57" t="s">
        <v>24</v>
      </c>
      <c r="B16" s="53"/>
      <c r="C16" s="55"/>
      <c r="D16" s="55"/>
      <c r="E16" s="55"/>
      <c r="F16" s="55"/>
      <c r="G16" s="55"/>
      <c r="H16" s="55"/>
      <c r="I16" s="55"/>
    </row>
    <row r="17" spans="1:9" x14ac:dyDescent="0.2">
      <c r="A17" s="162" t="s">
        <v>159</v>
      </c>
      <c r="B17" s="55"/>
      <c r="C17" s="55"/>
      <c r="D17" s="55"/>
      <c r="E17" s="55"/>
      <c r="F17" s="55"/>
      <c r="G17" s="55"/>
      <c r="H17" s="55"/>
      <c r="I17" s="55"/>
    </row>
    <row r="18" spans="1:9" x14ac:dyDescent="0.2">
      <c r="A18" s="448" t="s">
        <v>27</v>
      </c>
      <c r="B18" s="449"/>
      <c r="C18" s="449"/>
      <c r="D18" s="449"/>
      <c r="E18" s="449"/>
      <c r="F18" s="449"/>
      <c r="G18" s="449"/>
      <c r="H18" s="449"/>
      <c r="I18" s="450"/>
    </row>
    <row r="19" spans="1:9" x14ac:dyDescent="0.2">
      <c r="A19" s="58"/>
      <c r="B19" s="59"/>
      <c r="C19" s="145" t="s">
        <v>28</v>
      </c>
      <c r="D19" s="145" t="s">
        <v>29</v>
      </c>
      <c r="E19" s="145" t="s">
        <v>30</v>
      </c>
      <c r="F19" s="145" t="s">
        <v>31</v>
      </c>
      <c r="G19" s="145" t="s">
        <v>32</v>
      </c>
      <c r="H19" s="145" t="s">
        <v>33</v>
      </c>
      <c r="I19" s="145" t="s">
        <v>34</v>
      </c>
    </row>
    <row r="20" spans="1:9" x14ac:dyDescent="0.2">
      <c r="A20" s="58"/>
      <c r="B20" s="59"/>
      <c r="C20" s="146" t="s">
        <v>35</v>
      </c>
      <c r="D20" s="147" t="s">
        <v>35</v>
      </c>
      <c r="E20" s="146" t="s">
        <v>35</v>
      </c>
      <c r="F20" s="146" t="s">
        <v>35</v>
      </c>
      <c r="G20" s="146" t="s">
        <v>36</v>
      </c>
      <c r="H20" s="146" t="s">
        <v>36</v>
      </c>
      <c r="I20" s="146" t="s">
        <v>36</v>
      </c>
    </row>
    <row r="21" spans="1:9" x14ac:dyDescent="0.2">
      <c r="A21" s="58" t="s">
        <v>37</v>
      </c>
      <c r="B21" s="59"/>
      <c r="C21" s="84">
        <v>819450</v>
      </c>
      <c r="D21" s="85">
        <v>839896</v>
      </c>
      <c r="E21" s="85">
        <v>950203</v>
      </c>
      <c r="F21" s="62">
        <v>1025381</v>
      </c>
      <c r="G21" s="62">
        <v>1073653</v>
      </c>
      <c r="H21" s="62">
        <f>G21*1.1</f>
        <v>1181018.3</v>
      </c>
      <c r="I21" s="62">
        <f>H21*1.1</f>
        <v>1299120.1300000001</v>
      </c>
    </row>
    <row r="22" spans="1:9" x14ac:dyDescent="0.2">
      <c r="A22" s="58" t="s">
        <v>38</v>
      </c>
      <c r="B22" s="59"/>
      <c r="C22" s="62">
        <v>188743</v>
      </c>
      <c r="D22" s="62">
        <f t="shared" ref="D22:I22" si="0">C33</f>
        <v>263179</v>
      </c>
      <c r="E22" s="62">
        <f t="shared" si="0"/>
        <v>320729</v>
      </c>
      <c r="F22" s="62">
        <f t="shared" si="0"/>
        <v>482767</v>
      </c>
      <c r="G22" s="62">
        <f t="shared" si="0"/>
        <v>607057</v>
      </c>
      <c r="H22" s="62">
        <f t="shared" si="0"/>
        <v>639989.55999999994</v>
      </c>
      <c r="I22" s="62">
        <f t="shared" si="0"/>
        <v>635839.42239999981</v>
      </c>
    </row>
    <row r="23" spans="1:9" x14ac:dyDescent="0.2">
      <c r="A23" s="58" t="s">
        <v>39</v>
      </c>
      <c r="B23" s="59"/>
      <c r="C23" s="84">
        <v>4448</v>
      </c>
      <c r="D23" s="85">
        <v>2343</v>
      </c>
      <c r="E23" s="85">
        <v>30057</v>
      </c>
      <c r="F23" s="62">
        <v>45742</v>
      </c>
      <c r="G23" s="62">
        <v>10000</v>
      </c>
      <c r="H23" s="62">
        <v>10000</v>
      </c>
      <c r="I23" s="62">
        <v>10000</v>
      </c>
    </row>
    <row r="24" spans="1:9" x14ac:dyDescent="0.2">
      <c r="A24" s="58" t="s">
        <v>40</v>
      </c>
      <c r="B24" s="59"/>
      <c r="C24" s="86">
        <v>749462</v>
      </c>
      <c r="D24" s="87">
        <v>784689</v>
      </c>
      <c r="E24" s="85">
        <v>818222</v>
      </c>
      <c r="F24" s="63">
        <v>891411</v>
      </c>
      <c r="G24" s="62">
        <f>F24*1.04</f>
        <v>927067.44000000006</v>
      </c>
      <c r="H24" s="62">
        <f>G24*1.04</f>
        <v>964150.13760000013</v>
      </c>
      <c r="I24" s="62">
        <f>H24*1.04</f>
        <v>1002716.1431040001</v>
      </c>
    </row>
    <row r="25" spans="1:9" x14ac:dyDescent="0.2">
      <c r="A25" s="58"/>
      <c r="B25" s="59"/>
      <c r="C25" s="63"/>
      <c r="D25" s="62"/>
      <c r="E25" s="62"/>
      <c r="F25" s="62"/>
      <c r="G25" s="62"/>
      <c r="H25" s="62"/>
      <c r="I25" s="62"/>
    </row>
    <row r="26" spans="1:9" x14ac:dyDescent="0.2">
      <c r="A26" s="58" t="s">
        <v>41</v>
      </c>
      <c r="B26" s="51"/>
      <c r="C26" s="148"/>
      <c r="D26" s="148"/>
      <c r="E26" s="148"/>
      <c r="F26" s="148"/>
      <c r="G26" s="148"/>
      <c r="H26" s="148"/>
      <c r="I26" s="63"/>
    </row>
    <row r="27" spans="1:9" x14ac:dyDescent="0.2">
      <c r="A27" s="149" t="s">
        <v>42</v>
      </c>
      <c r="B27" s="59"/>
      <c r="C27" s="63"/>
      <c r="D27" s="150"/>
      <c r="E27" s="148"/>
      <c r="F27" s="148"/>
      <c r="G27" s="148"/>
      <c r="H27" s="148"/>
      <c r="I27" s="63"/>
    </row>
    <row r="28" spans="1:9" x14ac:dyDescent="0.2">
      <c r="A28" s="151" t="s">
        <v>43</v>
      </c>
      <c r="B28" s="152"/>
      <c r="C28" s="84">
        <v>819450</v>
      </c>
      <c r="D28" s="85">
        <v>839896</v>
      </c>
      <c r="E28" s="85">
        <f>475102+475101</f>
        <v>950203</v>
      </c>
      <c r="F28" s="62">
        <v>969959</v>
      </c>
      <c r="G28" s="62">
        <v>950000</v>
      </c>
      <c r="H28" s="62">
        <v>950000</v>
      </c>
      <c r="I28" s="62">
        <v>950000</v>
      </c>
    </row>
    <row r="29" spans="1:9" x14ac:dyDescent="0.2">
      <c r="A29" s="151"/>
      <c r="B29" s="152"/>
      <c r="C29" s="62"/>
      <c r="D29" s="62"/>
      <c r="E29" s="62"/>
      <c r="F29" s="62"/>
      <c r="G29" s="62"/>
      <c r="H29" s="62"/>
      <c r="I29" s="62"/>
    </row>
    <row r="30" spans="1:9" x14ac:dyDescent="0.2">
      <c r="A30" s="151"/>
      <c r="B30" s="152"/>
      <c r="C30" s="63"/>
      <c r="D30" s="62"/>
      <c r="E30" s="62"/>
      <c r="F30" s="62"/>
      <c r="G30" s="62"/>
      <c r="H30" s="62"/>
      <c r="I30" s="62"/>
    </row>
    <row r="31" spans="1:9" x14ac:dyDescent="0.2">
      <c r="A31" s="58" t="s">
        <v>44</v>
      </c>
      <c r="B31" s="59"/>
      <c r="C31" s="63">
        <f t="shared" ref="C31:I31" si="1">SUM(C28:C30)</f>
        <v>819450</v>
      </c>
      <c r="D31" s="63">
        <f t="shared" si="1"/>
        <v>839896</v>
      </c>
      <c r="E31" s="63">
        <f t="shared" si="1"/>
        <v>950203</v>
      </c>
      <c r="F31" s="63">
        <f t="shared" si="1"/>
        <v>969959</v>
      </c>
      <c r="G31" s="63">
        <f t="shared" si="1"/>
        <v>950000</v>
      </c>
      <c r="H31" s="63">
        <f t="shared" si="1"/>
        <v>950000</v>
      </c>
      <c r="I31" s="63">
        <f t="shared" si="1"/>
        <v>950000</v>
      </c>
    </row>
    <row r="32" spans="1:9" x14ac:dyDescent="0.2">
      <c r="A32" s="58"/>
      <c r="B32" s="59"/>
      <c r="C32" s="63"/>
      <c r="D32" s="62"/>
      <c r="E32" s="62"/>
      <c r="F32" s="62"/>
      <c r="G32" s="62"/>
      <c r="H32" s="62"/>
      <c r="I32" s="62"/>
    </row>
    <row r="33" spans="1:9" x14ac:dyDescent="0.2">
      <c r="A33" s="58" t="s">
        <v>45</v>
      </c>
      <c r="B33" s="59"/>
      <c r="C33" s="63">
        <f>+C22+C23-C24+C31</f>
        <v>263179</v>
      </c>
      <c r="D33" s="63">
        <f t="shared" ref="D33:I33" si="2">+D22+D23-D24+D31</f>
        <v>320729</v>
      </c>
      <c r="E33" s="63">
        <f>+E22+E23-E24+E31</f>
        <v>482767</v>
      </c>
      <c r="F33" s="63">
        <f t="shared" si="2"/>
        <v>607057</v>
      </c>
      <c r="G33" s="63">
        <f>+G22+G23-G24+G31</f>
        <v>639989.55999999994</v>
      </c>
      <c r="H33" s="63">
        <f>+H22+H23-H24+H31</f>
        <v>635839.42239999981</v>
      </c>
      <c r="I33" s="63">
        <f t="shared" si="2"/>
        <v>593123.27929599967</v>
      </c>
    </row>
    <row r="34" spans="1:9" x14ac:dyDescent="0.2">
      <c r="A34" s="151"/>
      <c r="B34" s="152"/>
      <c r="C34" s="153"/>
      <c r="D34" s="67"/>
      <c r="E34" s="67"/>
      <c r="F34" s="62"/>
      <c r="G34" s="62"/>
      <c r="H34" s="62"/>
      <c r="I34" s="62"/>
    </row>
    <row r="35" spans="1:9" x14ac:dyDescent="0.2">
      <c r="A35" s="58" t="s">
        <v>46</v>
      </c>
      <c r="B35" s="59"/>
      <c r="C35" s="88">
        <v>601</v>
      </c>
      <c r="D35" s="85">
        <v>33</v>
      </c>
      <c r="E35" s="85">
        <v>1158</v>
      </c>
      <c r="F35" s="62">
        <f>149851+170712</f>
        <v>320563</v>
      </c>
      <c r="G35" s="62">
        <v>10000</v>
      </c>
      <c r="H35" s="62">
        <v>10000</v>
      </c>
      <c r="I35" s="62">
        <v>10000</v>
      </c>
    </row>
    <row r="36" spans="1:9" x14ac:dyDescent="0.2">
      <c r="A36" s="151"/>
      <c r="B36" s="152"/>
      <c r="C36" s="153"/>
      <c r="D36" s="67"/>
      <c r="E36" s="67"/>
      <c r="F36" s="62"/>
      <c r="G36" s="62"/>
      <c r="H36" s="62"/>
      <c r="I36" s="62"/>
    </row>
    <row r="37" spans="1:9" x14ac:dyDescent="0.2">
      <c r="A37" s="58" t="s">
        <v>47</v>
      </c>
      <c r="B37" s="154"/>
      <c r="C37" s="155">
        <f>C33-C35</f>
        <v>262578</v>
      </c>
      <c r="D37" s="155">
        <f t="shared" ref="D37:I37" si="3">D33-D35</f>
        <v>320696</v>
      </c>
      <c r="E37" s="155">
        <f t="shared" si="3"/>
        <v>481609</v>
      </c>
      <c r="F37" s="156">
        <f t="shared" si="3"/>
        <v>286494</v>
      </c>
      <c r="G37" s="156">
        <f t="shared" si="3"/>
        <v>629989.55999999994</v>
      </c>
      <c r="H37" s="156">
        <f t="shared" si="3"/>
        <v>625839.42239999981</v>
      </c>
      <c r="I37" s="156">
        <f t="shared" si="3"/>
        <v>583123.27929599967</v>
      </c>
    </row>
    <row r="38" spans="1:9" x14ac:dyDescent="0.2">
      <c r="A38" s="157"/>
      <c r="B38" s="157"/>
      <c r="C38" s="158"/>
      <c r="D38" s="158"/>
      <c r="E38" s="158"/>
      <c r="F38" s="158"/>
      <c r="G38" s="158"/>
      <c r="H38" s="158"/>
      <c r="I38" s="158"/>
    </row>
    <row r="39" spans="1:9" x14ac:dyDescent="0.2">
      <c r="A39" s="159" t="s">
        <v>48</v>
      </c>
      <c r="B39" s="49"/>
      <c r="C39" s="160"/>
      <c r="D39" s="160"/>
      <c r="E39" s="160"/>
      <c r="F39" s="160"/>
      <c r="G39" s="160"/>
      <c r="H39" s="160"/>
      <c r="I39" s="160"/>
    </row>
    <row r="40" spans="1:9" x14ac:dyDescent="0.2">
      <c r="A40" s="161" t="s">
        <v>49</v>
      </c>
      <c r="B40" s="152"/>
      <c r="C40" s="67"/>
      <c r="D40" s="67"/>
      <c r="E40" s="67"/>
      <c r="F40" s="67"/>
      <c r="G40" s="67"/>
      <c r="H40" s="67"/>
      <c r="I40" s="67"/>
    </row>
    <row r="41" spans="1:9" x14ac:dyDescent="0.2">
      <c r="A41" s="21"/>
      <c r="B41" s="22"/>
      <c r="C41" s="23"/>
      <c r="D41" s="23"/>
      <c r="E41" s="23"/>
      <c r="F41" s="23"/>
      <c r="G41" s="23"/>
      <c r="H41" s="23"/>
      <c r="I41" s="23"/>
    </row>
    <row r="42" spans="1:9" x14ac:dyDescent="0.2">
      <c r="A42" s="21" t="s">
        <v>50</v>
      </c>
      <c r="B42" s="22"/>
      <c r="C42" s="7"/>
      <c r="D42" s="7"/>
      <c r="E42" s="23"/>
      <c r="F42" s="23"/>
      <c r="G42" s="23"/>
      <c r="H42" s="23"/>
      <c r="I42" s="23"/>
    </row>
    <row r="43" spans="1:9" x14ac:dyDescent="0.2">
      <c r="A43" s="21"/>
      <c r="B43" s="22"/>
      <c r="C43" s="7"/>
      <c r="D43" s="7"/>
      <c r="E43" s="23"/>
      <c r="F43" s="23"/>
      <c r="G43" s="23"/>
      <c r="H43" s="23"/>
      <c r="I43" s="23"/>
    </row>
    <row r="44" spans="1:9" x14ac:dyDescent="0.2">
      <c r="A44" s="24" t="s">
        <v>51</v>
      </c>
      <c r="B44" s="25"/>
      <c r="C44" s="7"/>
      <c r="D44" s="7"/>
      <c r="E44" s="23"/>
      <c r="F44" s="23"/>
      <c r="G44" s="23"/>
      <c r="H44" s="23"/>
      <c r="I44" s="23"/>
    </row>
    <row r="45" spans="1:9" x14ac:dyDescent="0.2">
      <c r="A45" s="26" t="s">
        <v>52</v>
      </c>
      <c r="B45" s="27"/>
      <c r="C45" s="7"/>
      <c r="D45" s="7"/>
      <c r="E45" s="23"/>
      <c r="F45" s="23"/>
      <c r="G45" s="23"/>
      <c r="H45" s="23"/>
      <c r="I45" s="23"/>
    </row>
  </sheetData>
  <sheetProtection selectLockedCells="1"/>
  <mergeCells count="4">
    <mergeCell ref="A9:I9"/>
    <mergeCell ref="A11:I11"/>
    <mergeCell ref="A13:I13"/>
    <mergeCell ref="A18:I18"/>
  </mergeCells>
  <printOptions horizontalCentered="1"/>
  <pageMargins left="0.75" right="0.75" top="0.6" bottom="0.55000000000000004" header="0.28000000000000003" footer="0.16"/>
  <pageSetup scale="94"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84B9C-E185-417F-AD5F-52B26F6646BD}">
  <sheetPr>
    <pageSetUpPr fitToPage="1"/>
  </sheetPr>
  <dimension ref="A1:J45"/>
  <sheetViews>
    <sheetView zoomScaleNormal="100" workbookViewId="0">
      <selection activeCell="K36" sqref="K36"/>
    </sheetView>
  </sheetViews>
  <sheetFormatPr defaultRowHeight="12.75" x14ac:dyDescent="0.2"/>
  <cols>
    <col min="1" max="2" width="14.7109375" customWidth="1"/>
    <col min="3" max="8" width="14" customWidth="1"/>
    <col min="9" max="9" width="13.140625" customWidth="1"/>
  </cols>
  <sheetData>
    <row r="1" spans="1:10" x14ac:dyDescent="0.2">
      <c r="A1" s="1"/>
      <c r="B1" s="1"/>
      <c r="C1" s="1"/>
      <c r="D1" s="1"/>
      <c r="E1" s="1"/>
      <c r="F1" s="1"/>
      <c r="G1" s="1"/>
      <c r="H1" s="1"/>
      <c r="I1" s="1"/>
    </row>
    <row r="2" spans="1:10" x14ac:dyDescent="0.2">
      <c r="A2" s="53" t="s">
        <v>0</v>
      </c>
      <c r="B2" s="49" t="s">
        <v>1</v>
      </c>
      <c r="C2" s="49"/>
      <c r="D2" s="49"/>
      <c r="E2" s="55"/>
      <c r="F2" s="53"/>
      <c r="G2" s="144" t="s">
        <v>2</v>
      </c>
      <c r="H2" s="120" t="s">
        <v>525</v>
      </c>
      <c r="I2" s="49"/>
    </row>
    <row r="3" spans="1:10" x14ac:dyDescent="0.2">
      <c r="A3" s="53" t="s">
        <v>4</v>
      </c>
      <c r="B3" s="120" t="s">
        <v>526</v>
      </c>
      <c r="C3" s="49"/>
      <c r="D3" s="49"/>
      <c r="E3" s="55"/>
      <c r="F3" s="53"/>
      <c r="G3" s="144" t="s">
        <v>6</v>
      </c>
      <c r="H3" s="121" t="s">
        <v>527</v>
      </c>
      <c r="I3" s="51"/>
    </row>
    <row r="4" spans="1:10" x14ac:dyDescent="0.2">
      <c r="A4" s="53" t="s">
        <v>8</v>
      </c>
      <c r="B4" s="50" t="s">
        <v>528</v>
      </c>
      <c r="C4" s="49"/>
      <c r="D4" s="49"/>
      <c r="E4" s="55"/>
      <c r="F4" s="53"/>
      <c r="G4" s="144" t="s">
        <v>10</v>
      </c>
      <c r="H4" s="120" t="s">
        <v>11</v>
      </c>
      <c r="I4" s="49"/>
    </row>
    <row r="5" spans="1:10" x14ac:dyDescent="0.2">
      <c r="A5" s="53" t="s">
        <v>12</v>
      </c>
      <c r="B5" s="50" t="s">
        <v>153</v>
      </c>
      <c r="C5" s="51"/>
      <c r="D5" s="51"/>
      <c r="E5" s="55"/>
      <c r="F5" s="53"/>
      <c r="G5" s="144" t="s">
        <v>14</v>
      </c>
      <c r="H5" s="121" t="s">
        <v>529</v>
      </c>
      <c r="I5" s="51"/>
    </row>
    <row r="6" spans="1:10" x14ac:dyDescent="0.2">
      <c r="A6" s="53"/>
      <c r="B6" s="53"/>
      <c r="C6" s="53"/>
      <c r="D6" s="53"/>
      <c r="E6" s="53"/>
      <c r="F6" s="53"/>
      <c r="G6" s="53"/>
      <c r="H6" s="53"/>
      <c r="I6" s="53"/>
    </row>
    <row r="7" spans="1:10" x14ac:dyDescent="0.2">
      <c r="A7" s="53"/>
      <c r="B7" s="53"/>
      <c r="C7" s="53"/>
      <c r="D7" s="53"/>
      <c r="E7" s="53"/>
      <c r="F7" s="53"/>
      <c r="G7" s="53"/>
      <c r="H7" s="53"/>
      <c r="I7" s="53"/>
    </row>
    <row r="8" spans="1:10" x14ac:dyDescent="0.2">
      <c r="A8" s="53" t="s">
        <v>15</v>
      </c>
      <c r="B8" s="53"/>
      <c r="C8" s="55"/>
      <c r="D8" s="55"/>
      <c r="E8" s="55"/>
      <c r="F8" s="55"/>
      <c r="G8" s="55"/>
      <c r="H8" s="55"/>
      <c r="I8" s="55"/>
    </row>
    <row r="9" spans="1:10" s="240" customFormat="1" ht="28.15" customHeight="1" x14ac:dyDescent="0.2">
      <c r="A9" s="451" t="s">
        <v>530</v>
      </c>
      <c r="B9" s="451"/>
      <c r="C9" s="451"/>
      <c r="D9" s="451"/>
      <c r="E9" s="451"/>
      <c r="F9" s="451"/>
      <c r="G9" s="451"/>
      <c r="H9" s="451"/>
      <c r="I9" s="451"/>
      <c r="J9" s="83"/>
    </row>
    <row r="10" spans="1:10" x14ac:dyDescent="0.2">
      <c r="A10" s="53" t="s">
        <v>18</v>
      </c>
      <c r="B10" s="53"/>
      <c r="C10" s="55"/>
      <c r="D10" s="55"/>
      <c r="E10" s="55"/>
      <c r="F10" s="55"/>
      <c r="G10" s="55"/>
      <c r="H10" s="55"/>
      <c r="I10" s="55"/>
    </row>
    <row r="11" spans="1:10" x14ac:dyDescent="0.2">
      <c r="A11" s="452" t="s">
        <v>531</v>
      </c>
      <c r="B11" s="452"/>
      <c r="C11" s="452"/>
      <c r="D11" s="452"/>
      <c r="E11" s="452"/>
      <c r="F11" s="452"/>
      <c r="G11" s="452"/>
      <c r="H11" s="452"/>
      <c r="I11" s="452"/>
    </row>
    <row r="12" spans="1:10" x14ac:dyDescent="0.2">
      <c r="A12" s="53" t="s">
        <v>20</v>
      </c>
      <c r="B12" s="53"/>
      <c r="C12" s="55"/>
      <c r="D12" s="55"/>
      <c r="E12" s="55"/>
      <c r="F12" s="55"/>
      <c r="G12" s="55"/>
      <c r="H12" s="55"/>
      <c r="I12" s="55"/>
    </row>
    <row r="13" spans="1:10" x14ac:dyDescent="0.2">
      <c r="A13" s="122" t="s">
        <v>157</v>
      </c>
      <c r="B13" s="53"/>
      <c r="C13" s="55"/>
      <c r="D13" s="55"/>
      <c r="E13" s="55"/>
      <c r="F13" s="55"/>
      <c r="G13" s="55"/>
      <c r="H13" s="55"/>
      <c r="I13" s="55"/>
    </row>
    <row r="14" spans="1:10" x14ac:dyDescent="0.2">
      <c r="A14" s="57" t="s">
        <v>22</v>
      </c>
      <c r="B14" s="53"/>
      <c r="C14" s="55"/>
      <c r="D14" s="55"/>
      <c r="E14" s="55"/>
      <c r="F14" s="55"/>
      <c r="G14" s="55"/>
      <c r="H14" s="55"/>
      <c r="I14" s="55"/>
    </row>
    <row r="15" spans="1:10" x14ac:dyDescent="0.2">
      <c r="A15" s="57" t="s">
        <v>158</v>
      </c>
      <c r="B15" s="53"/>
      <c r="C15" s="55"/>
      <c r="D15" s="55"/>
      <c r="E15" s="55"/>
      <c r="F15" s="55"/>
      <c r="G15" s="55"/>
      <c r="H15" s="55"/>
      <c r="I15" s="55"/>
    </row>
    <row r="16" spans="1:10" x14ac:dyDescent="0.2">
      <c r="A16" s="57" t="s">
        <v>24</v>
      </c>
      <c r="B16" s="53"/>
      <c r="C16" s="55"/>
      <c r="D16" s="55"/>
      <c r="E16" s="55"/>
      <c r="F16" s="55"/>
      <c r="G16" s="55"/>
      <c r="H16" s="55"/>
      <c r="I16" s="55"/>
    </row>
    <row r="17" spans="1:9" x14ac:dyDescent="0.2">
      <c r="A17" s="162" t="s">
        <v>159</v>
      </c>
      <c r="B17" s="55"/>
      <c r="C17" s="55"/>
      <c r="D17" s="55"/>
      <c r="E17" s="55"/>
      <c r="F17" s="55"/>
      <c r="G17" s="55"/>
      <c r="H17" s="55"/>
      <c r="I17" s="55"/>
    </row>
    <row r="18" spans="1:9" x14ac:dyDescent="0.2">
      <c r="A18" s="448" t="s">
        <v>27</v>
      </c>
      <c r="B18" s="449"/>
      <c r="C18" s="449"/>
      <c r="D18" s="449"/>
      <c r="E18" s="449"/>
      <c r="F18" s="449"/>
      <c r="G18" s="449"/>
      <c r="H18" s="449"/>
      <c r="I18" s="450"/>
    </row>
    <row r="19" spans="1:9" x14ac:dyDescent="0.2">
      <c r="A19" s="58"/>
      <c r="B19" s="59"/>
      <c r="C19" s="145" t="s">
        <v>28</v>
      </c>
      <c r="D19" s="145" t="s">
        <v>29</v>
      </c>
      <c r="E19" s="145" t="s">
        <v>30</v>
      </c>
      <c r="F19" s="145" t="s">
        <v>31</v>
      </c>
      <c r="G19" s="145" t="s">
        <v>32</v>
      </c>
      <c r="H19" s="145" t="s">
        <v>33</v>
      </c>
      <c r="I19" s="145" t="s">
        <v>34</v>
      </c>
    </row>
    <row r="20" spans="1:9" x14ac:dyDescent="0.2">
      <c r="A20" s="58"/>
      <c r="B20" s="59"/>
      <c r="C20" s="146" t="s">
        <v>35</v>
      </c>
      <c r="D20" s="147" t="s">
        <v>35</v>
      </c>
      <c r="E20" s="146" t="s">
        <v>35</v>
      </c>
      <c r="F20" s="146" t="s">
        <v>35</v>
      </c>
      <c r="G20" s="146" t="s">
        <v>36</v>
      </c>
      <c r="H20" s="146" t="s">
        <v>36</v>
      </c>
      <c r="I20" s="146" t="s">
        <v>36</v>
      </c>
    </row>
    <row r="21" spans="1:9" x14ac:dyDescent="0.2">
      <c r="A21" s="58" t="s">
        <v>37</v>
      </c>
      <c r="B21" s="59"/>
      <c r="C21" s="30">
        <v>709916</v>
      </c>
      <c r="D21" s="30">
        <v>709916</v>
      </c>
      <c r="E21" s="30">
        <v>722550</v>
      </c>
      <c r="F21" s="62">
        <v>772550</v>
      </c>
      <c r="G21" s="62">
        <v>795324</v>
      </c>
      <c r="H21" s="62">
        <v>800000</v>
      </c>
      <c r="I21" s="62">
        <v>800000</v>
      </c>
    </row>
    <row r="22" spans="1:9" x14ac:dyDescent="0.2">
      <c r="A22" s="58" t="s">
        <v>38</v>
      </c>
      <c r="B22" s="59"/>
      <c r="C22" s="62">
        <v>1730949</v>
      </c>
      <c r="D22" s="62">
        <f t="shared" ref="D22:I22" si="0">C33</f>
        <v>1901096</v>
      </c>
      <c r="E22" s="62">
        <f t="shared" si="0"/>
        <v>1341396</v>
      </c>
      <c r="F22" s="62">
        <f t="shared" si="0"/>
        <v>1581168</v>
      </c>
      <c r="G22" s="62">
        <f t="shared" si="0"/>
        <v>1724524</v>
      </c>
      <c r="H22" s="62">
        <f t="shared" si="0"/>
        <v>1684524</v>
      </c>
      <c r="I22" s="62">
        <f t="shared" si="0"/>
        <v>1544524</v>
      </c>
    </row>
    <row r="23" spans="1:9" x14ac:dyDescent="0.2">
      <c r="A23" s="58" t="s">
        <v>39</v>
      </c>
      <c r="B23" s="59"/>
      <c r="C23" s="30">
        <v>4040</v>
      </c>
      <c r="D23" s="30">
        <v>12714</v>
      </c>
      <c r="E23" s="30">
        <v>10447</v>
      </c>
      <c r="F23" s="62">
        <v>13669</v>
      </c>
      <c r="G23" s="62">
        <v>10000</v>
      </c>
      <c r="H23" s="62">
        <v>10000</v>
      </c>
      <c r="I23" s="62">
        <v>10000</v>
      </c>
    </row>
    <row r="24" spans="1:9" x14ac:dyDescent="0.2">
      <c r="A24" s="58" t="s">
        <v>40</v>
      </c>
      <c r="B24" s="59"/>
      <c r="C24" s="30">
        <v>485409</v>
      </c>
      <c r="D24" s="31">
        <v>379126</v>
      </c>
      <c r="E24" s="30">
        <v>438220</v>
      </c>
      <c r="F24" s="63">
        <v>511355</v>
      </c>
      <c r="G24" s="62">
        <v>700000</v>
      </c>
      <c r="H24" s="62">
        <v>800000</v>
      </c>
      <c r="I24" s="62">
        <v>800000</v>
      </c>
    </row>
    <row r="25" spans="1:9" x14ac:dyDescent="0.2">
      <c r="A25" s="58"/>
      <c r="B25" s="59"/>
      <c r="C25" s="63"/>
      <c r="D25" s="62"/>
      <c r="E25" s="62"/>
      <c r="F25" s="62"/>
      <c r="G25" s="62"/>
      <c r="H25" s="62"/>
      <c r="I25" s="62"/>
    </row>
    <row r="26" spans="1:9" x14ac:dyDescent="0.2">
      <c r="A26" s="58" t="s">
        <v>41</v>
      </c>
      <c r="B26" s="51"/>
      <c r="C26" s="148"/>
      <c r="D26" s="148"/>
      <c r="E26" s="148"/>
      <c r="F26" s="148"/>
      <c r="G26" s="148"/>
      <c r="H26" s="148"/>
      <c r="I26" s="63"/>
    </row>
    <row r="27" spans="1:9" x14ac:dyDescent="0.2">
      <c r="A27" s="149" t="s">
        <v>42</v>
      </c>
      <c r="B27" s="59"/>
      <c r="C27" s="63"/>
      <c r="D27" s="150"/>
      <c r="E27" s="148"/>
      <c r="F27" s="148"/>
      <c r="G27" s="148"/>
      <c r="H27" s="148"/>
      <c r="I27" s="63"/>
    </row>
    <row r="28" spans="1:9" x14ac:dyDescent="0.2">
      <c r="A28" s="151" t="s">
        <v>43</v>
      </c>
      <c r="B28" s="152"/>
      <c r="C28" s="30">
        <v>651516</v>
      </c>
      <c r="D28" s="30">
        <v>-193288</v>
      </c>
      <c r="E28" s="30">
        <v>667545</v>
      </c>
      <c r="F28" s="62">
        <v>641042</v>
      </c>
      <c r="G28" s="62">
        <v>650000</v>
      </c>
      <c r="H28" s="62">
        <v>650000</v>
      </c>
      <c r="I28" s="62">
        <v>650000</v>
      </c>
    </row>
    <row r="29" spans="1:9" x14ac:dyDescent="0.2">
      <c r="A29" s="151"/>
      <c r="B29" s="152"/>
      <c r="C29" s="63"/>
      <c r="D29" s="62"/>
      <c r="E29" s="62"/>
      <c r="F29" s="62"/>
      <c r="G29" s="62"/>
      <c r="H29" s="62"/>
      <c r="I29" s="62"/>
    </row>
    <row r="30" spans="1:9" x14ac:dyDescent="0.2">
      <c r="A30" s="151"/>
      <c r="B30" s="152"/>
      <c r="C30" s="63"/>
      <c r="D30" s="62"/>
      <c r="E30" s="62"/>
      <c r="F30" s="62"/>
      <c r="G30" s="62"/>
      <c r="H30" s="62"/>
      <c r="I30" s="62"/>
    </row>
    <row r="31" spans="1:9" x14ac:dyDescent="0.2">
      <c r="A31" s="58" t="s">
        <v>44</v>
      </c>
      <c r="B31" s="59"/>
      <c r="C31" s="63">
        <f t="shared" ref="C31:I31" si="1">SUM(C28:C30)</f>
        <v>651516</v>
      </c>
      <c r="D31" s="63">
        <f t="shared" si="1"/>
        <v>-193288</v>
      </c>
      <c r="E31" s="63">
        <f t="shared" si="1"/>
        <v>667545</v>
      </c>
      <c r="F31" s="63">
        <f t="shared" si="1"/>
        <v>641042</v>
      </c>
      <c r="G31" s="63">
        <f t="shared" si="1"/>
        <v>650000</v>
      </c>
      <c r="H31" s="63">
        <f t="shared" si="1"/>
        <v>650000</v>
      </c>
      <c r="I31" s="63">
        <f t="shared" si="1"/>
        <v>650000</v>
      </c>
    </row>
    <row r="32" spans="1:9" x14ac:dyDescent="0.2">
      <c r="A32" s="58"/>
      <c r="B32" s="59"/>
      <c r="C32" s="63"/>
      <c r="D32" s="62"/>
      <c r="E32" s="62"/>
      <c r="F32" s="62"/>
      <c r="G32" s="62"/>
      <c r="H32" s="62"/>
      <c r="I32" s="62"/>
    </row>
    <row r="33" spans="1:9" x14ac:dyDescent="0.2">
      <c r="A33" s="58" t="s">
        <v>45</v>
      </c>
      <c r="B33" s="59"/>
      <c r="C33" s="63">
        <f>+C22+C23-C24+C31</f>
        <v>1901096</v>
      </c>
      <c r="D33" s="63">
        <f t="shared" ref="D33:I33" si="2">+D22+D23-D24+D31</f>
        <v>1341396</v>
      </c>
      <c r="E33" s="63">
        <f>+E22+E23-E24+E31</f>
        <v>1581168</v>
      </c>
      <c r="F33" s="63">
        <f t="shared" si="2"/>
        <v>1724524</v>
      </c>
      <c r="G33" s="63">
        <f>+G22+G23-G24+G31</f>
        <v>1684524</v>
      </c>
      <c r="H33" s="63">
        <f>+H22+H23-H24+H31</f>
        <v>1544524</v>
      </c>
      <c r="I33" s="63">
        <f t="shared" si="2"/>
        <v>1404524</v>
      </c>
    </row>
    <row r="34" spans="1:9" x14ac:dyDescent="0.2">
      <c r="A34" s="151"/>
      <c r="B34" s="152"/>
      <c r="C34" s="153"/>
      <c r="D34" s="67"/>
      <c r="E34" s="67"/>
      <c r="F34" s="62"/>
      <c r="G34" s="62"/>
      <c r="H34" s="62"/>
      <c r="I34" s="62"/>
    </row>
    <row r="35" spans="1:9" x14ac:dyDescent="0.2">
      <c r="A35" s="58" t="s">
        <v>46</v>
      </c>
      <c r="B35" s="59"/>
      <c r="C35" s="63">
        <f t="shared" ref="C35:E35" si="3">+C24+C25-C26+C33</f>
        <v>2386505</v>
      </c>
      <c r="D35" s="63">
        <f>+D24+D25-D26+D33</f>
        <v>1720522</v>
      </c>
      <c r="E35" s="63">
        <f t="shared" si="3"/>
        <v>2019388</v>
      </c>
      <c r="F35" s="62">
        <f>332715+206862</f>
        <v>539577</v>
      </c>
      <c r="G35" s="62">
        <v>500000</v>
      </c>
      <c r="H35" s="62">
        <v>500000</v>
      </c>
      <c r="I35" s="62">
        <v>500000</v>
      </c>
    </row>
    <row r="36" spans="1:9" x14ac:dyDescent="0.2">
      <c r="A36" s="151"/>
      <c r="B36" s="152"/>
      <c r="C36" s="153"/>
      <c r="D36" s="67"/>
      <c r="E36" s="67"/>
      <c r="F36" s="62"/>
      <c r="G36" s="62"/>
      <c r="H36" s="62"/>
      <c r="I36" s="62"/>
    </row>
    <row r="37" spans="1:9" x14ac:dyDescent="0.2">
      <c r="A37" s="58" t="s">
        <v>47</v>
      </c>
      <c r="B37" s="154"/>
      <c r="C37" s="155">
        <f>C33-C35</f>
        <v>-485409</v>
      </c>
      <c r="D37" s="155">
        <f t="shared" ref="D37:I37" si="4">D33-D35</f>
        <v>-379126</v>
      </c>
      <c r="E37" s="155">
        <f t="shared" si="4"/>
        <v>-438220</v>
      </c>
      <c r="F37" s="156">
        <f t="shared" si="4"/>
        <v>1184947</v>
      </c>
      <c r="G37" s="156">
        <f t="shared" si="4"/>
        <v>1184524</v>
      </c>
      <c r="H37" s="156">
        <f t="shared" si="4"/>
        <v>1044524</v>
      </c>
      <c r="I37" s="156">
        <f t="shared" si="4"/>
        <v>904524</v>
      </c>
    </row>
    <row r="38" spans="1:9" x14ac:dyDescent="0.2">
      <c r="A38" s="157"/>
      <c r="B38" s="157"/>
      <c r="C38" s="158"/>
      <c r="D38" s="158"/>
      <c r="E38" s="158"/>
      <c r="F38" s="158"/>
      <c r="G38" s="158"/>
      <c r="H38" s="158"/>
      <c r="I38" s="158"/>
    </row>
    <row r="39" spans="1:9" x14ac:dyDescent="0.2">
      <c r="A39" s="159" t="s">
        <v>48</v>
      </c>
      <c r="B39" s="49"/>
      <c r="C39" s="160"/>
      <c r="D39" s="160"/>
      <c r="E39" s="160"/>
      <c r="F39" s="160"/>
      <c r="G39" s="160"/>
      <c r="H39" s="160"/>
      <c r="I39" s="160"/>
    </row>
    <row r="40" spans="1:9" x14ac:dyDescent="0.2">
      <c r="A40" s="161" t="s">
        <v>49</v>
      </c>
      <c r="B40" s="152"/>
      <c r="C40" s="67"/>
      <c r="D40" s="67"/>
      <c r="E40" s="67"/>
      <c r="F40" s="67"/>
      <c r="G40" s="67"/>
      <c r="H40" s="67"/>
      <c r="I40" s="67"/>
    </row>
    <row r="41" spans="1:9" x14ac:dyDescent="0.2">
      <c r="A41" s="58"/>
      <c r="B41" s="59"/>
      <c r="C41" s="62"/>
      <c r="D41" s="62"/>
      <c r="E41" s="62"/>
      <c r="F41" s="62"/>
      <c r="G41" s="62"/>
      <c r="H41" s="62"/>
      <c r="I41" s="62"/>
    </row>
    <row r="42" spans="1:9" x14ac:dyDescent="0.2">
      <c r="A42" s="58" t="s">
        <v>50</v>
      </c>
      <c r="B42" s="59"/>
      <c r="C42" s="62"/>
      <c r="D42" s="62"/>
      <c r="E42" s="62"/>
      <c r="F42" s="62"/>
      <c r="G42" s="62"/>
      <c r="H42" s="62"/>
      <c r="I42" s="62"/>
    </row>
    <row r="43" spans="1:9" x14ac:dyDescent="0.2">
      <c r="A43" s="21"/>
      <c r="B43" s="22"/>
      <c r="C43" s="7"/>
      <c r="D43" s="7"/>
      <c r="E43" s="23"/>
      <c r="F43" s="23"/>
      <c r="G43" s="23"/>
      <c r="H43" s="23"/>
      <c r="I43" s="23"/>
    </row>
    <row r="44" spans="1:9" x14ac:dyDescent="0.2">
      <c r="A44" s="24" t="s">
        <v>51</v>
      </c>
      <c r="B44" s="25"/>
      <c r="C44" s="7"/>
      <c r="D44" s="7"/>
      <c r="E44" s="23"/>
      <c r="F44" s="23"/>
      <c r="G44" s="23"/>
      <c r="H44" s="23"/>
      <c r="I44" s="23"/>
    </row>
    <row r="45" spans="1:9" x14ac:dyDescent="0.2">
      <c r="A45" s="26" t="s">
        <v>52</v>
      </c>
      <c r="B45" s="27"/>
      <c r="C45" s="7"/>
      <c r="D45" s="7"/>
      <c r="E45" s="23"/>
      <c r="F45" s="23"/>
      <c r="G45" s="23"/>
      <c r="H45" s="23"/>
      <c r="I45" s="23"/>
    </row>
  </sheetData>
  <sheetProtection selectLockedCells="1"/>
  <mergeCells count="3">
    <mergeCell ref="A9:I9"/>
    <mergeCell ref="A11:I11"/>
    <mergeCell ref="A18:I18"/>
  </mergeCells>
  <printOptions horizontalCentered="1"/>
  <pageMargins left="0.75" right="0.75" top="0.6" bottom="0.55000000000000004" header="0.28000000000000003" footer="0.16"/>
  <pageSetup scale="89"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440B4-06F2-4089-A0CC-4F967E065E27}">
  <dimension ref="A1:Q40"/>
  <sheetViews>
    <sheetView workbookViewId="0">
      <selection activeCell="J40" sqref="J40"/>
    </sheetView>
  </sheetViews>
  <sheetFormatPr defaultRowHeight="12.75" x14ac:dyDescent="0.2"/>
  <cols>
    <col min="3" max="3" width="7.42578125" customWidth="1"/>
    <col min="4" max="4" width="7.5703125" customWidth="1"/>
    <col min="7" max="7" width="11.85546875" bestFit="1" customWidth="1"/>
    <col min="11" max="11" width="6.7109375" customWidth="1"/>
    <col min="12" max="12" width="10.140625" bestFit="1" customWidth="1"/>
  </cols>
  <sheetData>
    <row r="1" spans="1:12" ht="15" x14ac:dyDescent="0.2">
      <c r="A1" s="39" t="s">
        <v>53</v>
      </c>
      <c r="B1" s="40"/>
      <c r="C1" s="40"/>
      <c r="D1" s="40"/>
      <c r="E1" s="40"/>
      <c r="F1" s="41"/>
      <c r="G1" s="42"/>
      <c r="H1" s="40"/>
      <c r="I1" s="40"/>
      <c r="J1" s="41"/>
      <c r="K1" s="40"/>
      <c r="L1" s="41"/>
    </row>
    <row r="2" spans="1:12" x14ac:dyDescent="0.2">
      <c r="A2" s="41"/>
      <c r="B2" s="40"/>
      <c r="C2" s="40"/>
      <c r="D2" s="40"/>
      <c r="E2" s="40"/>
      <c r="F2" s="41"/>
      <c r="G2" s="42"/>
      <c r="H2" s="40"/>
      <c r="I2" s="40"/>
      <c r="J2" s="41"/>
      <c r="K2" s="40"/>
      <c r="L2" s="41"/>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x14ac:dyDescent="0.2">
      <c r="A4" s="41" t="s">
        <v>160</v>
      </c>
      <c r="B4" s="40" t="s">
        <v>67</v>
      </c>
      <c r="C4" s="40" t="s">
        <v>68</v>
      </c>
      <c r="D4" s="40">
        <v>2017</v>
      </c>
      <c r="E4" s="40">
        <v>323</v>
      </c>
      <c r="F4" s="41" t="s">
        <v>161</v>
      </c>
      <c r="G4" s="42">
        <v>-25976.19</v>
      </c>
      <c r="H4" s="40" t="s">
        <v>70</v>
      </c>
      <c r="I4" s="40">
        <v>972</v>
      </c>
      <c r="J4" s="41" t="s">
        <v>114</v>
      </c>
      <c r="K4" s="40">
        <v>38</v>
      </c>
      <c r="L4" s="45">
        <v>43308</v>
      </c>
    </row>
    <row r="5" spans="1:12" x14ac:dyDescent="0.2">
      <c r="A5" s="41" t="s">
        <v>160</v>
      </c>
      <c r="B5" s="40" t="s">
        <v>67</v>
      </c>
      <c r="C5" s="40" t="s">
        <v>68</v>
      </c>
      <c r="D5" s="40">
        <v>2018</v>
      </c>
      <c r="E5" s="40">
        <v>323</v>
      </c>
      <c r="F5" s="41" t="s">
        <v>161</v>
      </c>
      <c r="G5" s="42">
        <v>-6973.48</v>
      </c>
      <c r="H5" s="40" t="s">
        <v>70</v>
      </c>
      <c r="I5" s="40">
        <v>972</v>
      </c>
      <c r="J5" s="41" t="s">
        <v>71</v>
      </c>
      <c r="K5" s="40">
        <v>35</v>
      </c>
      <c r="L5" s="45">
        <v>43646</v>
      </c>
    </row>
    <row r="6" spans="1:12" x14ac:dyDescent="0.2">
      <c r="A6" s="41" t="s">
        <v>160</v>
      </c>
      <c r="B6" s="40" t="s">
        <v>67</v>
      </c>
      <c r="C6" s="40" t="s">
        <v>68</v>
      </c>
      <c r="D6" s="40">
        <v>2018</v>
      </c>
      <c r="E6" s="40">
        <v>323</v>
      </c>
      <c r="F6" s="41" t="s">
        <v>161</v>
      </c>
      <c r="G6" s="42">
        <v>-455633.17</v>
      </c>
      <c r="H6" s="40" t="s">
        <v>70</v>
      </c>
      <c r="I6" s="40">
        <v>972</v>
      </c>
      <c r="J6" s="41" t="s">
        <v>114</v>
      </c>
      <c r="K6" s="40">
        <v>39</v>
      </c>
      <c r="L6" s="45">
        <v>43308</v>
      </c>
    </row>
    <row r="7" spans="1:12" x14ac:dyDescent="0.2">
      <c r="A7" s="41" t="s">
        <v>160</v>
      </c>
      <c r="B7" s="40" t="s">
        <v>67</v>
      </c>
      <c r="C7" s="40" t="s">
        <v>68</v>
      </c>
      <c r="D7" s="40">
        <v>2018</v>
      </c>
      <c r="E7" s="40">
        <v>323</v>
      </c>
      <c r="F7" s="41" t="s">
        <v>161</v>
      </c>
      <c r="G7" s="42">
        <v>150966</v>
      </c>
      <c r="H7" s="40" t="s">
        <v>70</v>
      </c>
      <c r="I7" s="40">
        <v>971</v>
      </c>
      <c r="J7" s="41" t="s">
        <v>162</v>
      </c>
      <c r="K7" s="40">
        <v>1</v>
      </c>
      <c r="L7" s="45">
        <v>43397</v>
      </c>
    </row>
    <row r="8" spans="1:12" x14ac:dyDescent="0.2">
      <c r="A8" s="41" t="s">
        <v>160</v>
      </c>
      <c r="B8" s="40" t="s">
        <v>67</v>
      </c>
      <c r="C8" s="40" t="s">
        <v>68</v>
      </c>
      <c r="D8" s="40">
        <v>2019</v>
      </c>
      <c r="E8" s="40">
        <v>323</v>
      </c>
      <c r="F8" s="41" t="s">
        <v>161</v>
      </c>
      <c r="G8" s="42">
        <v>484979</v>
      </c>
      <c r="H8" s="40" t="s">
        <v>70</v>
      </c>
      <c r="I8" s="40">
        <v>971</v>
      </c>
      <c r="J8" s="41" t="s">
        <v>74</v>
      </c>
      <c r="K8" s="40">
        <v>7</v>
      </c>
      <c r="L8" s="45">
        <v>43532</v>
      </c>
    </row>
    <row r="9" spans="1:12" x14ac:dyDescent="0.2">
      <c r="A9" s="41" t="s">
        <v>160</v>
      </c>
      <c r="B9" s="40" t="s">
        <v>67</v>
      </c>
      <c r="C9" s="40" t="s">
        <v>68</v>
      </c>
      <c r="D9" s="40">
        <v>2019</v>
      </c>
      <c r="E9" s="40">
        <v>323</v>
      </c>
      <c r="F9" s="41" t="s">
        <v>161</v>
      </c>
      <c r="G9" s="42">
        <v>6973.48</v>
      </c>
      <c r="H9" s="40" t="s">
        <v>70</v>
      </c>
      <c r="I9" s="40">
        <v>971</v>
      </c>
      <c r="J9" s="41" t="s">
        <v>71</v>
      </c>
      <c r="K9" s="40">
        <v>12</v>
      </c>
      <c r="L9" s="45">
        <v>43646</v>
      </c>
    </row>
    <row r="10" spans="1:12" x14ac:dyDescent="0.2">
      <c r="A10" s="41" t="s">
        <v>160</v>
      </c>
      <c r="B10" s="40" t="s">
        <v>67</v>
      </c>
      <c r="C10" s="40" t="s">
        <v>68</v>
      </c>
      <c r="D10" s="40">
        <v>2019</v>
      </c>
      <c r="E10" s="40">
        <v>323</v>
      </c>
      <c r="F10" s="41" t="s">
        <v>161</v>
      </c>
      <c r="G10" s="42">
        <v>481609.36</v>
      </c>
      <c r="H10" s="40" t="s">
        <v>70</v>
      </c>
      <c r="I10" s="40">
        <v>971</v>
      </c>
      <c r="J10" s="41" t="s">
        <v>114</v>
      </c>
      <c r="K10" s="40">
        <v>37</v>
      </c>
      <c r="L10" s="45">
        <v>43308</v>
      </c>
    </row>
    <row r="11" spans="1:12" x14ac:dyDescent="0.2">
      <c r="A11" s="41" t="s">
        <v>160</v>
      </c>
      <c r="B11" s="40" t="s">
        <v>67</v>
      </c>
      <c r="C11" s="40" t="s">
        <v>68</v>
      </c>
      <c r="D11" s="40">
        <v>2019</v>
      </c>
      <c r="E11" s="40">
        <v>323</v>
      </c>
      <c r="F11" s="41" t="s">
        <v>161</v>
      </c>
      <c r="G11" s="42">
        <v>-150966</v>
      </c>
      <c r="H11" s="40" t="s">
        <v>70</v>
      </c>
      <c r="I11" s="40">
        <v>972</v>
      </c>
      <c r="J11" s="41" t="s">
        <v>162</v>
      </c>
      <c r="K11" s="40">
        <v>2</v>
      </c>
      <c r="L11" s="45">
        <v>43397</v>
      </c>
    </row>
    <row r="12" spans="1:12" x14ac:dyDescent="0.2">
      <c r="A12" s="41" t="s">
        <v>160</v>
      </c>
      <c r="B12" s="40" t="s">
        <v>67</v>
      </c>
      <c r="C12" s="40" t="s">
        <v>68</v>
      </c>
      <c r="D12" s="40">
        <v>2019</v>
      </c>
      <c r="E12" s="40">
        <v>323</v>
      </c>
      <c r="F12" s="41" t="s">
        <v>161</v>
      </c>
      <c r="G12" s="42">
        <v>484980</v>
      </c>
      <c r="H12" s="40" t="s">
        <v>70</v>
      </c>
      <c r="I12" s="40">
        <v>971</v>
      </c>
      <c r="J12" s="41" t="s">
        <v>87</v>
      </c>
      <c r="K12" s="40">
        <v>7</v>
      </c>
      <c r="L12" s="45">
        <v>43404</v>
      </c>
    </row>
    <row r="13" spans="1:12" ht="13.5" thickBot="1" x14ac:dyDescent="0.25">
      <c r="A13" s="41"/>
      <c r="B13" s="40"/>
      <c r="C13" s="40"/>
      <c r="D13" s="40"/>
      <c r="E13" s="40"/>
      <c r="F13" s="41"/>
      <c r="G13" s="46">
        <f>SUM(G4:G12)</f>
        <v>969959</v>
      </c>
      <c r="H13" s="40"/>
      <c r="I13" s="40"/>
      <c r="J13" s="41"/>
      <c r="K13" s="40"/>
      <c r="L13" s="45"/>
    </row>
    <row r="40" spans="17:17" x14ac:dyDescent="0.2">
      <c r="Q40" s="3"/>
    </row>
  </sheetData>
  <pageMargins left="0.7" right="0.7" top="0.75" bottom="0.75" header="0.3" footer="0.3"/>
  <pageSetup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5D5BC-A98B-41F2-B743-E4D06B61282C}">
  <sheetPr>
    <pageSetUpPr fitToPage="1"/>
  </sheetPr>
  <dimension ref="A1:I45"/>
  <sheetViews>
    <sheetView zoomScaleNormal="100" workbookViewId="0">
      <selection activeCell="Q25" sqref="Q25"/>
    </sheetView>
  </sheetViews>
  <sheetFormatPr defaultRowHeight="12.75" x14ac:dyDescent="0.2"/>
  <cols>
    <col min="1" max="2" width="14.7109375" style="41" customWidth="1"/>
    <col min="3" max="8" width="14" style="41" customWidth="1"/>
    <col min="9" max="9" width="13.140625" style="41" customWidth="1"/>
    <col min="10" max="16384" width="9.140625" style="41"/>
  </cols>
  <sheetData>
    <row r="1" spans="1:9" x14ac:dyDescent="0.2">
      <c r="A1" s="72"/>
      <c r="B1" s="72"/>
      <c r="C1" s="72"/>
      <c r="D1" s="72"/>
      <c r="E1" s="72"/>
      <c r="F1" s="72"/>
      <c r="G1" s="72"/>
      <c r="H1" s="72"/>
      <c r="I1" s="72"/>
    </row>
    <row r="2" spans="1:9" x14ac:dyDescent="0.2">
      <c r="A2" s="122" t="s">
        <v>0</v>
      </c>
      <c r="B2" s="28" t="s">
        <v>1</v>
      </c>
      <c r="C2" s="28"/>
      <c r="D2" s="28"/>
      <c r="E2" s="123"/>
      <c r="F2" s="122"/>
      <c r="G2" s="163" t="s">
        <v>2</v>
      </c>
      <c r="H2" s="28" t="s">
        <v>115</v>
      </c>
      <c r="I2" s="28"/>
    </row>
    <row r="3" spans="1:9" x14ac:dyDescent="0.2">
      <c r="A3" s="122" t="s">
        <v>4</v>
      </c>
      <c r="B3" s="28" t="s">
        <v>5</v>
      </c>
      <c r="C3" s="28"/>
      <c r="D3" s="28"/>
      <c r="E3" s="123"/>
      <c r="F3" s="122"/>
      <c r="G3" s="163" t="s">
        <v>6</v>
      </c>
      <c r="H3" s="29" t="s">
        <v>116</v>
      </c>
      <c r="I3" s="29"/>
    </row>
    <row r="4" spans="1:9" x14ac:dyDescent="0.2">
      <c r="A4" s="122" t="s">
        <v>8</v>
      </c>
      <c r="B4" s="28" t="s">
        <v>117</v>
      </c>
      <c r="C4" s="28"/>
      <c r="D4" s="28"/>
      <c r="E4" s="123"/>
      <c r="F4" s="122"/>
      <c r="G4" s="163" t="s">
        <v>10</v>
      </c>
      <c r="H4" s="28" t="s">
        <v>11</v>
      </c>
      <c r="I4" s="28"/>
    </row>
    <row r="5" spans="1:9" x14ac:dyDescent="0.2">
      <c r="A5" s="122" t="s">
        <v>12</v>
      </c>
      <c r="B5" s="28" t="s">
        <v>118</v>
      </c>
      <c r="C5" s="29"/>
      <c r="D5" s="29"/>
      <c r="E5" s="123"/>
      <c r="F5" s="122"/>
      <c r="G5" s="163" t="s">
        <v>14</v>
      </c>
      <c r="H5" s="29" t="s">
        <v>119</v>
      </c>
      <c r="I5" s="29"/>
    </row>
    <row r="6" spans="1:9" x14ac:dyDescent="0.2">
      <c r="A6" s="122"/>
      <c r="B6" s="122"/>
      <c r="C6" s="122"/>
      <c r="D6" s="122"/>
      <c r="E6" s="122"/>
      <c r="F6" s="122"/>
      <c r="G6" s="122"/>
      <c r="H6" s="122"/>
      <c r="I6" s="122"/>
    </row>
    <row r="7" spans="1:9" x14ac:dyDescent="0.2">
      <c r="A7" s="122"/>
      <c r="B7" s="122"/>
      <c r="C7" s="122"/>
      <c r="D7" s="122"/>
      <c r="E7" s="122"/>
      <c r="F7" s="122"/>
      <c r="G7" s="122"/>
      <c r="H7" s="122"/>
      <c r="I7" s="122"/>
    </row>
    <row r="8" spans="1:9" x14ac:dyDescent="0.2">
      <c r="A8" s="122" t="s">
        <v>15</v>
      </c>
      <c r="B8" s="122"/>
      <c r="C8" s="123"/>
      <c r="D8" s="123"/>
      <c r="E8" s="123"/>
      <c r="F8" s="123"/>
      <c r="G8" s="123"/>
      <c r="H8" s="123"/>
      <c r="I8" s="123"/>
    </row>
    <row r="9" spans="1:9" ht="29.25" customHeight="1" x14ac:dyDescent="0.2">
      <c r="A9" s="451" t="s">
        <v>120</v>
      </c>
      <c r="B9" s="451"/>
      <c r="C9" s="451"/>
      <c r="D9" s="451"/>
      <c r="E9" s="451"/>
      <c r="F9" s="451"/>
      <c r="G9" s="451"/>
      <c r="H9" s="451"/>
      <c r="I9" s="451"/>
    </row>
    <row r="10" spans="1:9" x14ac:dyDescent="0.2">
      <c r="A10" s="122" t="s">
        <v>18</v>
      </c>
      <c r="B10" s="122"/>
      <c r="C10" s="123"/>
      <c r="D10" s="123"/>
      <c r="E10" s="123"/>
      <c r="F10" s="123"/>
      <c r="G10" s="123"/>
      <c r="H10" s="123"/>
      <c r="I10" s="123"/>
    </row>
    <row r="11" spans="1:9" ht="25.5" customHeight="1" x14ac:dyDescent="0.2">
      <c r="A11" s="472" t="s">
        <v>121</v>
      </c>
      <c r="B11" s="451"/>
      <c r="C11" s="451"/>
      <c r="D11" s="451"/>
      <c r="E11" s="451"/>
      <c r="F11" s="451"/>
      <c r="G11" s="451"/>
      <c r="H11" s="451"/>
      <c r="I11" s="451"/>
    </row>
    <row r="12" spans="1:9" x14ac:dyDescent="0.2">
      <c r="A12" s="122" t="s">
        <v>20</v>
      </c>
      <c r="B12" s="122"/>
      <c r="C12" s="123"/>
      <c r="D12" s="123"/>
      <c r="E12" s="123"/>
      <c r="F12" s="123"/>
      <c r="G12" s="123"/>
      <c r="H12" s="123"/>
      <c r="I12" s="123"/>
    </row>
    <row r="13" spans="1:9" x14ac:dyDescent="0.2">
      <c r="A13" s="164" t="s">
        <v>122</v>
      </c>
      <c r="B13" s="122"/>
      <c r="C13" s="123"/>
      <c r="D13" s="123"/>
      <c r="E13" s="123"/>
      <c r="F13" s="123"/>
      <c r="G13" s="123"/>
      <c r="H13" s="123"/>
      <c r="I13" s="123"/>
    </row>
    <row r="14" spans="1:9" x14ac:dyDescent="0.2">
      <c r="A14" s="124" t="s">
        <v>22</v>
      </c>
      <c r="B14" s="122"/>
      <c r="C14" s="123"/>
      <c r="D14" s="123"/>
      <c r="E14" s="123"/>
      <c r="F14" s="123"/>
      <c r="G14" s="123"/>
      <c r="H14" s="123"/>
      <c r="I14" s="123"/>
    </row>
    <row r="15" spans="1:9" x14ac:dyDescent="0.2">
      <c r="A15" s="122"/>
      <c r="B15" s="122"/>
      <c r="C15" s="123"/>
      <c r="D15" s="123"/>
      <c r="E15" s="123"/>
      <c r="F15" s="123"/>
      <c r="G15" s="123"/>
      <c r="H15" s="123"/>
      <c r="I15" s="123"/>
    </row>
    <row r="16" spans="1:9" x14ac:dyDescent="0.2">
      <c r="A16" s="124" t="s">
        <v>24</v>
      </c>
      <c r="B16" s="122"/>
      <c r="C16" s="123"/>
      <c r="D16" s="123"/>
      <c r="E16" s="123"/>
      <c r="F16" s="123"/>
      <c r="G16" s="123"/>
      <c r="H16" s="123"/>
      <c r="I16" s="123"/>
    </row>
    <row r="17" spans="1:9" ht="67.5" customHeight="1" x14ac:dyDescent="0.2">
      <c r="A17" s="473" t="s">
        <v>123</v>
      </c>
      <c r="B17" s="473"/>
      <c r="C17" s="473"/>
      <c r="D17" s="473"/>
      <c r="E17" s="473"/>
      <c r="F17" s="473"/>
      <c r="G17" s="473"/>
      <c r="H17" s="473"/>
      <c r="I17" s="473"/>
    </row>
    <row r="18" spans="1:9" x14ac:dyDescent="0.2">
      <c r="A18" s="457" t="s">
        <v>27</v>
      </c>
      <c r="B18" s="458"/>
      <c r="C18" s="458"/>
      <c r="D18" s="458"/>
      <c r="E18" s="458"/>
      <c r="F18" s="458"/>
      <c r="G18" s="458"/>
      <c r="H18" s="458"/>
      <c r="I18" s="459"/>
    </row>
    <row r="19" spans="1:9" x14ac:dyDescent="0.2">
      <c r="A19" s="165"/>
      <c r="B19" s="166"/>
      <c r="C19" s="167" t="s">
        <v>28</v>
      </c>
      <c r="D19" s="167" t="s">
        <v>29</v>
      </c>
      <c r="E19" s="167" t="s">
        <v>30</v>
      </c>
      <c r="F19" s="167" t="s">
        <v>31</v>
      </c>
      <c r="G19" s="167" t="s">
        <v>32</v>
      </c>
      <c r="H19" s="167" t="s">
        <v>33</v>
      </c>
      <c r="I19" s="167" t="s">
        <v>34</v>
      </c>
    </row>
    <row r="20" spans="1:9" x14ac:dyDescent="0.2">
      <c r="A20" s="165"/>
      <c r="B20" s="166"/>
      <c r="C20" s="168" t="s">
        <v>35</v>
      </c>
      <c r="D20" s="169" t="s">
        <v>35</v>
      </c>
      <c r="E20" s="168" t="s">
        <v>35</v>
      </c>
      <c r="F20" s="168" t="s">
        <v>35</v>
      </c>
      <c r="G20" s="168" t="s">
        <v>36</v>
      </c>
      <c r="H20" s="168" t="s">
        <v>36</v>
      </c>
      <c r="I20" s="168" t="s">
        <v>36</v>
      </c>
    </row>
    <row r="21" spans="1:9" x14ac:dyDescent="0.2">
      <c r="A21" s="165" t="s">
        <v>37</v>
      </c>
      <c r="B21" s="166"/>
      <c r="C21" s="30">
        <v>600000</v>
      </c>
      <c r="D21" s="30">
        <v>1000000</v>
      </c>
      <c r="E21" s="30">
        <v>1000000</v>
      </c>
      <c r="F21" s="30">
        <v>1000000</v>
      </c>
      <c r="G21" s="30">
        <v>1000000</v>
      </c>
      <c r="H21" s="30">
        <v>1000000</v>
      </c>
      <c r="I21" s="30">
        <v>1000000</v>
      </c>
    </row>
    <row r="22" spans="1:9" x14ac:dyDescent="0.2">
      <c r="A22" s="165" t="s">
        <v>38</v>
      </c>
      <c r="B22" s="166"/>
      <c r="C22" s="30">
        <v>1189382</v>
      </c>
      <c r="D22" s="30">
        <f t="shared" ref="D22:I22" si="0">C33</f>
        <v>1143028</v>
      </c>
      <c r="E22" s="30">
        <f t="shared" si="0"/>
        <v>1702113</v>
      </c>
      <c r="F22" s="30">
        <f t="shared" si="0"/>
        <v>2375079</v>
      </c>
      <c r="G22" s="30">
        <f t="shared" si="0"/>
        <v>3133023</v>
      </c>
      <c r="H22" s="30">
        <f t="shared" si="0"/>
        <v>3433023</v>
      </c>
      <c r="I22" s="30">
        <f t="shared" si="0"/>
        <v>3233023</v>
      </c>
    </row>
    <row r="23" spans="1:9" x14ac:dyDescent="0.2">
      <c r="A23" s="165" t="s">
        <v>39</v>
      </c>
      <c r="B23" s="166"/>
      <c r="C23" s="30">
        <v>166524</v>
      </c>
      <c r="D23" s="30">
        <v>846935</v>
      </c>
      <c r="E23" s="30">
        <v>822917</v>
      </c>
      <c r="F23" s="30">
        <v>857396</v>
      </c>
      <c r="G23" s="30">
        <v>800000</v>
      </c>
      <c r="H23" s="30">
        <v>800000</v>
      </c>
      <c r="I23" s="30">
        <v>800000</v>
      </c>
    </row>
    <row r="24" spans="1:9" x14ac:dyDescent="0.2">
      <c r="A24" s="165" t="s">
        <v>40</v>
      </c>
      <c r="B24" s="166"/>
      <c r="C24" s="30">
        <v>212878</v>
      </c>
      <c r="D24" s="31">
        <v>287694</v>
      </c>
      <c r="E24" s="30">
        <v>149573</v>
      </c>
      <c r="F24" s="31">
        <v>333044</v>
      </c>
      <c r="G24" s="30">
        <v>500000</v>
      </c>
      <c r="H24" s="30">
        <v>1000000</v>
      </c>
      <c r="I24" s="30">
        <v>1500000</v>
      </c>
    </row>
    <row r="25" spans="1:9" x14ac:dyDescent="0.2">
      <c r="A25" s="165"/>
      <c r="B25" s="166"/>
      <c r="C25" s="31"/>
      <c r="D25" s="30"/>
      <c r="E25" s="30"/>
      <c r="F25" s="30"/>
      <c r="G25" s="30"/>
      <c r="H25" s="30"/>
      <c r="I25" s="30"/>
    </row>
    <row r="26" spans="1:9" x14ac:dyDescent="0.2">
      <c r="A26" s="165" t="s">
        <v>41</v>
      </c>
      <c r="B26" s="29"/>
      <c r="C26" s="170"/>
      <c r="D26" s="170"/>
      <c r="E26" s="170"/>
      <c r="F26" s="170"/>
      <c r="G26" s="170"/>
      <c r="H26" s="170"/>
      <c r="I26" s="31"/>
    </row>
    <row r="27" spans="1:9" x14ac:dyDescent="0.2">
      <c r="A27" s="171" t="s">
        <v>42</v>
      </c>
      <c r="B27" s="166"/>
      <c r="C27" s="31"/>
      <c r="D27" s="172"/>
      <c r="E27" s="170"/>
      <c r="F27" s="170"/>
      <c r="G27" s="170"/>
      <c r="H27" s="170"/>
      <c r="I27" s="31"/>
    </row>
    <row r="28" spans="1:9" x14ac:dyDescent="0.2">
      <c r="A28" s="33" t="s">
        <v>43</v>
      </c>
      <c r="B28" s="173"/>
      <c r="C28" s="30"/>
      <c r="D28" s="30">
        <v>-156</v>
      </c>
      <c r="E28" s="30">
        <v>-378</v>
      </c>
      <c r="F28" s="30">
        <v>233592</v>
      </c>
      <c r="G28" s="30"/>
      <c r="H28" s="30"/>
      <c r="I28" s="30"/>
    </row>
    <row r="29" spans="1:9" x14ac:dyDescent="0.2">
      <c r="A29" s="33"/>
      <c r="B29" s="173"/>
      <c r="C29" s="31"/>
      <c r="D29" s="30"/>
      <c r="E29" s="30"/>
      <c r="F29" s="30"/>
      <c r="G29" s="30"/>
      <c r="H29" s="30"/>
      <c r="I29" s="30"/>
    </row>
    <row r="30" spans="1:9" x14ac:dyDescent="0.2">
      <c r="A30" s="33"/>
      <c r="B30" s="173"/>
      <c r="C30" s="31"/>
      <c r="D30" s="30"/>
      <c r="E30" s="30"/>
      <c r="F30" s="30"/>
      <c r="G30" s="30"/>
      <c r="H30" s="30"/>
      <c r="I30" s="30"/>
    </row>
    <row r="31" spans="1:9" x14ac:dyDescent="0.2">
      <c r="A31" s="165" t="s">
        <v>44</v>
      </c>
      <c r="B31" s="166"/>
      <c r="C31" s="31">
        <f t="shared" ref="C31:I31" si="1">SUM(C28:C30)</f>
        <v>0</v>
      </c>
      <c r="D31" s="31">
        <f t="shared" si="1"/>
        <v>-156</v>
      </c>
      <c r="E31" s="31">
        <f t="shared" si="1"/>
        <v>-378</v>
      </c>
      <c r="F31" s="31">
        <f t="shared" si="1"/>
        <v>233592</v>
      </c>
      <c r="G31" s="31">
        <f t="shared" si="1"/>
        <v>0</v>
      </c>
      <c r="H31" s="31">
        <f t="shared" si="1"/>
        <v>0</v>
      </c>
      <c r="I31" s="31">
        <f t="shared" si="1"/>
        <v>0</v>
      </c>
    </row>
    <row r="32" spans="1:9" x14ac:dyDescent="0.2">
      <c r="A32" s="165"/>
      <c r="B32" s="166"/>
      <c r="C32" s="31"/>
      <c r="D32" s="30"/>
      <c r="E32" s="30"/>
      <c r="F32" s="30"/>
      <c r="G32" s="30"/>
      <c r="H32" s="30"/>
      <c r="I32" s="30"/>
    </row>
    <row r="33" spans="1:9" x14ac:dyDescent="0.2">
      <c r="A33" s="165" t="s">
        <v>45</v>
      </c>
      <c r="B33" s="166"/>
      <c r="C33" s="31">
        <f>+C22+C23-C24+C31</f>
        <v>1143028</v>
      </c>
      <c r="D33" s="31">
        <f t="shared" ref="D33:I33" si="2">+D22+D23-D24+D31</f>
        <v>1702113</v>
      </c>
      <c r="E33" s="31">
        <f>+E22+E23-E24+E31</f>
        <v>2375079</v>
      </c>
      <c r="F33" s="31">
        <f t="shared" si="2"/>
        <v>3133023</v>
      </c>
      <c r="G33" s="31">
        <f>+G22+G23-G24+G31</f>
        <v>3433023</v>
      </c>
      <c r="H33" s="31">
        <f>+H22+H23-H24+H31</f>
        <v>3233023</v>
      </c>
      <c r="I33" s="31">
        <f t="shared" si="2"/>
        <v>2533023</v>
      </c>
    </row>
    <row r="34" spans="1:9" x14ac:dyDescent="0.2">
      <c r="A34" s="33"/>
      <c r="B34" s="173"/>
      <c r="C34" s="174"/>
      <c r="D34" s="36"/>
      <c r="E34" s="36"/>
      <c r="F34" s="30"/>
      <c r="G34" s="30"/>
      <c r="H34" s="30"/>
      <c r="I34" s="30"/>
    </row>
    <row r="35" spans="1:9" x14ac:dyDescent="0.2">
      <c r="A35" s="165" t="s">
        <v>46</v>
      </c>
      <c r="B35" s="166"/>
      <c r="C35" s="36">
        <v>145162</v>
      </c>
      <c r="D35" s="30">
        <v>113475</v>
      </c>
      <c r="E35" s="30">
        <f>108480+222768</f>
        <v>331248</v>
      </c>
      <c r="F35" s="30">
        <f>64277+137006</f>
        <v>201283</v>
      </c>
      <c r="G35" s="30"/>
      <c r="H35" s="30"/>
      <c r="I35" s="30"/>
    </row>
    <row r="36" spans="1:9" x14ac:dyDescent="0.2">
      <c r="A36" s="33"/>
      <c r="B36" s="173"/>
      <c r="C36" s="174"/>
      <c r="D36" s="36"/>
      <c r="E36" s="36"/>
      <c r="F36" s="30"/>
      <c r="G36" s="30"/>
      <c r="H36" s="30"/>
      <c r="I36" s="30"/>
    </row>
    <row r="37" spans="1:9" x14ac:dyDescent="0.2">
      <c r="A37" s="165" t="s">
        <v>47</v>
      </c>
      <c r="B37" s="175"/>
      <c r="C37" s="176">
        <f>C33-C35</f>
        <v>997866</v>
      </c>
      <c r="D37" s="176">
        <f t="shared" ref="D37:I37" si="3">D33-D35</f>
        <v>1588638</v>
      </c>
      <c r="E37" s="176">
        <f t="shared" si="3"/>
        <v>2043831</v>
      </c>
      <c r="F37" s="177">
        <f t="shared" si="3"/>
        <v>2931740</v>
      </c>
      <c r="G37" s="177">
        <f t="shared" si="3"/>
        <v>3433023</v>
      </c>
      <c r="H37" s="177">
        <f t="shared" si="3"/>
        <v>3233023</v>
      </c>
      <c r="I37" s="177">
        <f t="shared" si="3"/>
        <v>2533023</v>
      </c>
    </row>
    <row r="38" spans="1:9" x14ac:dyDescent="0.2">
      <c r="A38" s="178"/>
      <c r="B38" s="178"/>
      <c r="C38" s="179"/>
      <c r="D38" s="179"/>
      <c r="E38" s="179"/>
      <c r="F38" s="179"/>
      <c r="G38" s="179"/>
      <c r="H38" s="179"/>
      <c r="I38" s="179"/>
    </row>
    <row r="39" spans="1:9" x14ac:dyDescent="0.2">
      <c r="A39" s="180" t="s">
        <v>48</v>
      </c>
      <c r="B39" s="28"/>
      <c r="C39" s="181"/>
      <c r="D39" s="181"/>
      <c r="E39" s="181"/>
      <c r="F39" s="181"/>
      <c r="G39" s="181"/>
      <c r="H39" s="181"/>
      <c r="I39" s="181"/>
    </row>
    <row r="40" spans="1:9" x14ac:dyDescent="0.2">
      <c r="A40" s="182" t="s">
        <v>49</v>
      </c>
      <c r="B40" s="173"/>
      <c r="C40" s="36"/>
      <c r="D40" s="36"/>
      <c r="E40" s="36"/>
      <c r="F40" s="36"/>
      <c r="G40" s="36"/>
      <c r="H40" s="36"/>
      <c r="I40" s="36"/>
    </row>
    <row r="41" spans="1:9" x14ac:dyDescent="0.2">
      <c r="A41" s="73"/>
      <c r="B41" s="74"/>
      <c r="C41" s="75"/>
      <c r="D41" s="75"/>
      <c r="E41" s="75"/>
      <c r="F41" s="75"/>
      <c r="G41" s="75"/>
      <c r="H41" s="75"/>
      <c r="I41" s="75"/>
    </row>
    <row r="42" spans="1:9" x14ac:dyDescent="0.2">
      <c r="A42" s="73" t="s">
        <v>50</v>
      </c>
      <c r="B42" s="74"/>
      <c r="C42" s="6"/>
      <c r="D42" s="6"/>
      <c r="E42" s="75"/>
      <c r="F42" s="75"/>
      <c r="G42" s="75"/>
      <c r="H42" s="75"/>
      <c r="I42" s="75"/>
    </row>
    <row r="43" spans="1:9" x14ac:dyDescent="0.2">
      <c r="A43" s="73"/>
      <c r="B43" s="74"/>
      <c r="C43" s="6"/>
      <c r="D43" s="6"/>
      <c r="E43" s="75"/>
      <c r="F43" s="75"/>
      <c r="G43" s="75"/>
      <c r="H43" s="75"/>
      <c r="I43" s="75"/>
    </row>
    <row r="44" spans="1:9" x14ac:dyDescent="0.2">
      <c r="A44" s="77" t="s">
        <v>51</v>
      </c>
      <c r="B44" s="76"/>
      <c r="C44" s="6"/>
      <c r="D44" s="6"/>
      <c r="E44" s="75"/>
      <c r="F44" s="75"/>
      <c r="G44" s="75"/>
      <c r="H44" s="75"/>
      <c r="I44" s="75"/>
    </row>
    <row r="45" spans="1:9" x14ac:dyDescent="0.2">
      <c r="A45" s="78" t="s">
        <v>52</v>
      </c>
      <c r="B45" s="79"/>
      <c r="C45" s="6"/>
      <c r="D45" s="6"/>
      <c r="E45" s="75"/>
      <c r="F45" s="75"/>
      <c r="G45" s="75"/>
      <c r="H45" s="75"/>
      <c r="I45" s="75"/>
    </row>
  </sheetData>
  <sheetProtection selectLockedCells="1"/>
  <mergeCells count="4">
    <mergeCell ref="A9:I9"/>
    <mergeCell ref="A11:I11"/>
    <mergeCell ref="A17:I17"/>
    <mergeCell ref="A18:I18"/>
  </mergeCells>
  <printOptions horizontalCentered="1"/>
  <pageMargins left="0.75" right="0.75" top="0.6" bottom="0.55000000000000004" header="0.28000000000000003" footer="0.16"/>
  <pageSetup scale="83"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7DC26-D0EA-463B-879B-B2AC79A11630}">
  <dimension ref="A1:L11"/>
  <sheetViews>
    <sheetView workbookViewId="0">
      <selection activeCell="Q25" sqref="Q25"/>
    </sheetView>
  </sheetViews>
  <sheetFormatPr defaultRowHeight="12.75" x14ac:dyDescent="0.2"/>
  <cols>
    <col min="2" max="2" width="7.7109375" customWidth="1"/>
    <col min="3" max="3" width="7.42578125" customWidth="1"/>
    <col min="4" max="4" width="8.42578125" customWidth="1"/>
    <col min="7" max="7" width="14.42578125" customWidth="1"/>
    <col min="11" max="11" width="6.42578125" customWidth="1"/>
    <col min="12" max="12" width="11.42578125" customWidth="1"/>
  </cols>
  <sheetData>
    <row r="1" spans="1:12" ht="15" x14ac:dyDescent="0.2">
      <c r="A1" s="39" t="s">
        <v>53</v>
      </c>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x14ac:dyDescent="0.2">
      <c r="A4" s="41" t="s">
        <v>66</v>
      </c>
      <c r="B4" s="40" t="s">
        <v>67</v>
      </c>
      <c r="C4" s="40" t="s">
        <v>68</v>
      </c>
      <c r="D4" s="40">
        <v>2017</v>
      </c>
      <c r="E4" s="40">
        <v>325</v>
      </c>
      <c r="F4" s="41" t="s">
        <v>69</v>
      </c>
      <c r="G4" s="42">
        <v>-44294.14</v>
      </c>
      <c r="H4" s="40" t="s">
        <v>70</v>
      </c>
      <c r="I4" s="40">
        <v>972</v>
      </c>
      <c r="J4" s="41" t="s">
        <v>124</v>
      </c>
      <c r="K4" s="40">
        <v>2</v>
      </c>
      <c r="L4" s="45">
        <v>43308</v>
      </c>
    </row>
    <row r="5" spans="1:12" x14ac:dyDescent="0.2">
      <c r="A5" s="41" t="s">
        <v>66</v>
      </c>
      <c r="B5" s="40" t="s">
        <v>67</v>
      </c>
      <c r="C5" s="40" t="s">
        <v>68</v>
      </c>
      <c r="D5" s="40">
        <v>2018</v>
      </c>
      <c r="E5" s="40">
        <v>325</v>
      </c>
      <c r="F5" s="41" t="s">
        <v>69</v>
      </c>
      <c r="G5" s="42">
        <v>-22733.82</v>
      </c>
      <c r="H5" s="40" t="s">
        <v>70</v>
      </c>
      <c r="I5" s="40">
        <v>972</v>
      </c>
      <c r="J5" s="41" t="s">
        <v>71</v>
      </c>
      <c r="K5" s="40">
        <v>36</v>
      </c>
      <c r="L5" s="45">
        <v>43646</v>
      </c>
    </row>
    <row r="6" spans="1:12" x14ac:dyDescent="0.2">
      <c r="A6" s="41" t="s">
        <v>66</v>
      </c>
      <c r="B6" s="40" t="s">
        <v>67</v>
      </c>
      <c r="C6" s="40" t="s">
        <v>68</v>
      </c>
      <c r="D6" s="40">
        <v>2018</v>
      </c>
      <c r="E6" s="40">
        <v>325</v>
      </c>
      <c r="F6" s="41" t="s">
        <v>69</v>
      </c>
      <c r="G6" s="42">
        <v>-1999537.81</v>
      </c>
      <c r="H6" s="40" t="s">
        <v>70</v>
      </c>
      <c r="I6" s="40">
        <v>972</v>
      </c>
      <c r="J6" s="41" t="s">
        <v>124</v>
      </c>
      <c r="K6" s="40">
        <v>3</v>
      </c>
      <c r="L6" s="45">
        <v>43308</v>
      </c>
    </row>
    <row r="7" spans="1:12" x14ac:dyDescent="0.2">
      <c r="A7" s="41" t="s">
        <v>66</v>
      </c>
      <c r="B7" s="40" t="s">
        <v>67</v>
      </c>
      <c r="C7" s="40" t="s">
        <v>68</v>
      </c>
      <c r="D7" s="40">
        <v>2019</v>
      </c>
      <c r="E7" s="40">
        <v>325</v>
      </c>
      <c r="F7" s="41" t="s">
        <v>69</v>
      </c>
      <c r="G7" s="42">
        <v>233961.84</v>
      </c>
      <c r="H7" s="40" t="s">
        <v>70</v>
      </c>
      <c r="I7" s="40">
        <v>971</v>
      </c>
      <c r="J7" s="41" t="s">
        <v>125</v>
      </c>
      <c r="K7" s="40">
        <v>4</v>
      </c>
      <c r="L7" s="45">
        <v>43635</v>
      </c>
    </row>
    <row r="8" spans="1:12" x14ac:dyDescent="0.2">
      <c r="A8" s="41" t="s">
        <v>66</v>
      </c>
      <c r="B8" s="40" t="s">
        <v>67</v>
      </c>
      <c r="C8" s="40" t="s">
        <v>68</v>
      </c>
      <c r="D8" s="40">
        <v>2019</v>
      </c>
      <c r="E8" s="40">
        <v>325</v>
      </c>
      <c r="F8" s="41" t="s">
        <v>69</v>
      </c>
      <c r="G8" s="42">
        <v>22733.82</v>
      </c>
      <c r="H8" s="40" t="s">
        <v>70</v>
      </c>
      <c r="I8" s="40">
        <v>971</v>
      </c>
      <c r="J8" s="41" t="s">
        <v>71</v>
      </c>
      <c r="K8" s="40">
        <v>13</v>
      </c>
      <c r="L8" s="45">
        <v>43646</v>
      </c>
    </row>
    <row r="9" spans="1:12" x14ac:dyDescent="0.2">
      <c r="A9" s="41" t="s">
        <v>66</v>
      </c>
      <c r="B9" s="40" t="s">
        <v>67</v>
      </c>
      <c r="C9" s="40" t="s">
        <v>68</v>
      </c>
      <c r="D9" s="40">
        <v>2019</v>
      </c>
      <c r="E9" s="40">
        <v>325</v>
      </c>
      <c r="F9" s="41" t="s">
        <v>69</v>
      </c>
      <c r="G9" s="42">
        <v>2043831.95</v>
      </c>
      <c r="H9" s="40" t="s">
        <v>70</v>
      </c>
      <c r="I9" s="40">
        <v>971</v>
      </c>
      <c r="J9" s="41" t="s">
        <v>124</v>
      </c>
      <c r="K9" s="40">
        <v>1</v>
      </c>
      <c r="L9" s="45">
        <v>43308</v>
      </c>
    </row>
    <row r="10" spans="1:12" x14ac:dyDescent="0.2">
      <c r="A10" s="41" t="s">
        <v>66</v>
      </c>
      <c r="B10" s="40" t="s">
        <v>67</v>
      </c>
      <c r="C10" s="40" t="s">
        <v>68</v>
      </c>
      <c r="D10" s="40">
        <v>2019</v>
      </c>
      <c r="E10" s="40">
        <v>325</v>
      </c>
      <c r="F10" s="41" t="s">
        <v>69</v>
      </c>
      <c r="G10" s="42">
        <v>-370</v>
      </c>
      <c r="H10" s="40" t="s">
        <v>70</v>
      </c>
      <c r="I10" s="40">
        <v>972</v>
      </c>
      <c r="J10" s="41" t="s">
        <v>88</v>
      </c>
      <c r="K10" s="40">
        <v>8</v>
      </c>
      <c r="L10" s="45">
        <v>43433</v>
      </c>
    </row>
    <row r="11" spans="1:12" ht="13.5" thickBot="1" x14ac:dyDescent="0.25">
      <c r="A11" s="41"/>
      <c r="B11" s="40"/>
      <c r="C11" s="40"/>
      <c r="D11" s="40"/>
      <c r="E11" s="40"/>
      <c r="F11" s="41"/>
      <c r="G11" s="46">
        <f>SUM(G4:G10)</f>
        <v>233591.84000000008</v>
      </c>
      <c r="H11" s="40"/>
      <c r="I11" s="40"/>
      <c r="J11" s="41"/>
      <c r="K11" s="40"/>
      <c r="L11" s="45"/>
    </row>
  </sheetData>
  <pageMargins left="0.7" right="0.7" top="0.75" bottom="0.75" header="0.3" footer="0.3"/>
  <pageSetup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3F320-94AD-4C85-9EA3-383A1B123300}">
  <sheetPr>
    <pageSetUpPr fitToPage="1"/>
  </sheetPr>
  <dimension ref="A1:I55"/>
  <sheetViews>
    <sheetView zoomScaleNormal="100" workbookViewId="0">
      <selection activeCell="H5" sqref="H5"/>
    </sheetView>
  </sheetViews>
  <sheetFormatPr defaultRowHeight="12.75" x14ac:dyDescent="0.2"/>
  <cols>
    <col min="1" max="2" width="14.7109375" customWidth="1"/>
    <col min="3" max="8" width="14" customWidth="1"/>
    <col min="9" max="9" width="13.140625" customWidth="1"/>
  </cols>
  <sheetData>
    <row r="1" spans="1:9" x14ac:dyDescent="0.2">
      <c r="A1" s="1"/>
      <c r="B1" s="1"/>
      <c r="C1" s="1"/>
      <c r="D1" s="1"/>
      <c r="E1" s="1"/>
      <c r="F1" s="1"/>
      <c r="G1" s="1"/>
      <c r="H1" s="1"/>
      <c r="I1" s="1"/>
    </row>
    <row r="2" spans="1:9" x14ac:dyDescent="0.2">
      <c r="A2" s="53" t="s">
        <v>0</v>
      </c>
      <c r="B2" s="49" t="s">
        <v>1</v>
      </c>
      <c r="C2" s="49"/>
      <c r="D2" s="49"/>
      <c r="E2" s="55"/>
      <c r="F2" s="53"/>
      <c r="G2" s="144" t="s">
        <v>2</v>
      </c>
      <c r="H2" s="28" t="s">
        <v>264</v>
      </c>
      <c r="I2" s="49"/>
    </row>
    <row r="3" spans="1:9" x14ac:dyDescent="0.2">
      <c r="A3" s="53" t="s">
        <v>4</v>
      </c>
      <c r="B3" s="120" t="s">
        <v>265</v>
      </c>
      <c r="C3" s="49"/>
      <c r="D3" s="49"/>
      <c r="E3" s="55"/>
      <c r="F3" s="53"/>
      <c r="G3" s="144" t="s">
        <v>6</v>
      </c>
      <c r="H3" s="29" t="s">
        <v>266</v>
      </c>
      <c r="I3" s="51"/>
    </row>
    <row r="4" spans="1:9" x14ac:dyDescent="0.2">
      <c r="A4" s="53" t="s">
        <v>8</v>
      </c>
      <c r="B4" s="120" t="s">
        <v>267</v>
      </c>
      <c r="C4" s="49"/>
      <c r="D4" s="49"/>
      <c r="E4" s="55"/>
      <c r="F4" s="53"/>
      <c r="G4" s="144" t="s">
        <v>10</v>
      </c>
      <c r="H4" s="120" t="s">
        <v>268</v>
      </c>
      <c r="I4" s="49"/>
    </row>
    <row r="5" spans="1:9" x14ac:dyDescent="0.2">
      <c r="A5" s="53" t="s">
        <v>12</v>
      </c>
      <c r="B5" s="120" t="s">
        <v>269</v>
      </c>
      <c r="C5" s="51"/>
      <c r="D5" s="51"/>
      <c r="E5" s="55"/>
      <c r="F5" s="53"/>
      <c r="G5" s="144" t="s">
        <v>14</v>
      </c>
      <c r="H5" s="121" t="s">
        <v>589</v>
      </c>
      <c r="I5" s="51"/>
    </row>
    <row r="6" spans="1:9" x14ac:dyDescent="0.2">
      <c r="A6" s="53"/>
      <c r="B6" s="53"/>
      <c r="C6" s="53"/>
      <c r="D6" s="53"/>
      <c r="E6" s="53"/>
      <c r="F6" s="53"/>
      <c r="G6" s="53"/>
      <c r="H6" s="53"/>
      <c r="I6" s="53"/>
    </row>
    <row r="7" spans="1:9" x14ac:dyDescent="0.2">
      <c r="A7" s="53"/>
      <c r="B7" s="53"/>
      <c r="C7" s="53"/>
      <c r="D7" s="53"/>
      <c r="E7" s="53"/>
      <c r="F7" s="53"/>
      <c r="G7" s="53"/>
      <c r="H7" s="53"/>
      <c r="I7" s="53"/>
    </row>
    <row r="8" spans="1:9" x14ac:dyDescent="0.2">
      <c r="A8" s="53" t="s">
        <v>15</v>
      </c>
      <c r="B8" s="53"/>
      <c r="C8" s="55"/>
      <c r="D8" s="55"/>
      <c r="E8" s="55"/>
      <c r="F8" s="55"/>
      <c r="G8" s="55"/>
      <c r="H8" s="55"/>
      <c r="I8" s="55"/>
    </row>
    <row r="9" spans="1:9" x14ac:dyDescent="0.2">
      <c r="A9" s="122" t="s">
        <v>270</v>
      </c>
      <c r="B9" s="53"/>
      <c r="C9" s="55"/>
      <c r="D9" s="55"/>
      <c r="E9" s="55"/>
      <c r="F9" s="55"/>
      <c r="G9" s="55"/>
      <c r="H9" s="55"/>
      <c r="I9" s="55"/>
    </row>
    <row r="10" spans="1:9" x14ac:dyDescent="0.2">
      <c r="A10" s="122" t="s">
        <v>271</v>
      </c>
      <c r="B10" s="53"/>
      <c r="C10" s="55"/>
      <c r="D10" s="55"/>
      <c r="E10" s="55"/>
      <c r="F10" s="55"/>
      <c r="G10" s="55"/>
      <c r="H10" s="55"/>
      <c r="I10" s="55"/>
    </row>
    <row r="11" spans="1:9" x14ac:dyDescent="0.2">
      <c r="A11" s="122" t="s">
        <v>272</v>
      </c>
      <c r="B11" s="53"/>
      <c r="C11" s="55"/>
      <c r="D11" s="55"/>
      <c r="E11" s="55"/>
      <c r="F11" s="55"/>
      <c r="G11" s="55"/>
      <c r="H11" s="55"/>
      <c r="I11" s="55"/>
    </row>
    <row r="12" spans="1:9" x14ac:dyDescent="0.2">
      <c r="A12" s="122" t="s">
        <v>273</v>
      </c>
      <c r="B12" s="53"/>
      <c r="C12" s="55"/>
      <c r="D12" s="55"/>
      <c r="E12" s="55"/>
      <c r="F12" s="55"/>
      <c r="G12" s="55"/>
      <c r="H12" s="55"/>
      <c r="I12" s="55"/>
    </row>
    <row r="13" spans="1:9" x14ac:dyDescent="0.2">
      <c r="A13" s="122" t="s">
        <v>274</v>
      </c>
      <c r="B13" s="53"/>
      <c r="C13" s="55"/>
      <c r="D13" s="55"/>
      <c r="E13" s="55"/>
      <c r="F13" s="55"/>
      <c r="G13" s="55"/>
      <c r="H13" s="55"/>
      <c r="I13" s="55"/>
    </row>
    <row r="14" spans="1:9" x14ac:dyDescent="0.2">
      <c r="A14" s="122" t="s">
        <v>275</v>
      </c>
      <c r="B14" s="53"/>
      <c r="C14" s="55"/>
      <c r="D14" s="55"/>
      <c r="E14" s="55"/>
      <c r="F14" s="55"/>
      <c r="G14" s="55"/>
      <c r="H14" s="55"/>
      <c r="I14" s="55"/>
    </row>
    <row r="15" spans="1:9" x14ac:dyDescent="0.2">
      <c r="A15" s="53" t="s">
        <v>18</v>
      </c>
      <c r="B15" s="53"/>
      <c r="C15" s="55"/>
      <c r="D15" s="55"/>
      <c r="E15" s="55"/>
      <c r="F15" s="55"/>
      <c r="G15" s="55"/>
      <c r="H15" s="55"/>
      <c r="I15" s="55"/>
    </row>
    <row r="16" spans="1:9" x14ac:dyDescent="0.2">
      <c r="A16" s="122" t="s">
        <v>276</v>
      </c>
      <c r="B16" s="53"/>
      <c r="C16" s="55"/>
      <c r="D16" s="55"/>
      <c r="E16" s="55"/>
      <c r="F16" s="55"/>
      <c r="G16" s="55"/>
      <c r="H16" s="55"/>
      <c r="I16" s="55"/>
    </row>
    <row r="17" spans="1:9" x14ac:dyDescent="0.2">
      <c r="A17" s="53" t="s">
        <v>20</v>
      </c>
      <c r="B17" s="53"/>
      <c r="C17" s="55"/>
      <c r="D17" s="55"/>
      <c r="E17" s="55"/>
      <c r="F17" s="55"/>
      <c r="G17" s="55"/>
      <c r="H17" s="55"/>
      <c r="I17" s="55"/>
    </row>
    <row r="18" spans="1:9" x14ac:dyDescent="0.2">
      <c r="A18" s="122" t="s">
        <v>277</v>
      </c>
      <c r="B18" s="53"/>
      <c r="C18" s="55"/>
      <c r="D18" s="55"/>
      <c r="E18" s="55"/>
      <c r="F18" s="55"/>
      <c r="G18" s="55"/>
      <c r="H18" s="55"/>
      <c r="I18" s="55"/>
    </row>
    <row r="19" spans="1:9" x14ac:dyDescent="0.2">
      <c r="A19" s="57" t="s">
        <v>22</v>
      </c>
      <c r="B19" s="53"/>
      <c r="C19" s="55"/>
      <c r="D19" s="55"/>
      <c r="E19" s="55"/>
      <c r="F19" s="55"/>
      <c r="G19" s="55"/>
      <c r="H19" s="55"/>
      <c r="I19" s="55"/>
    </row>
    <row r="20" spans="1:9" x14ac:dyDescent="0.2">
      <c r="A20" s="53"/>
      <c r="B20" s="53"/>
      <c r="C20" s="55"/>
      <c r="D20" s="55"/>
      <c r="E20" s="55"/>
      <c r="F20" s="55"/>
      <c r="G20" s="55"/>
      <c r="H20" s="55"/>
      <c r="I20" s="55"/>
    </row>
    <row r="21" spans="1:9" x14ac:dyDescent="0.2">
      <c r="A21" s="57" t="s">
        <v>24</v>
      </c>
      <c r="B21" s="53"/>
      <c r="C21" s="55"/>
      <c r="D21" s="55"/>
      <c r="E21" s="55"/>
      <c r="F21" s="55"/>
      <c r="G21" s="55"/>
      <c r="H21" s="55"/>
      <c r="I21" s="55"/>
    </row>
    <row r="22" spans="1:9" x14ac:dyDescent="0.2">
      <c r="A22" s="124" t="s">
        <v>278</v>
      </c>
      <c r="B22" s="53"/>
      <c r="C22" s="55"/>
      <c r="D22" s="55"/>
      <c r="E22" s="55"/>
      <c r="F22" s="55"/>
      <c r="G22" s="55"/>
      <c r="H22" s="55"/>
      <c r="I22" s="55"/>
    </row>
    <row r="23" spans="1:9" x14ac:dyDescent="0.2">
      <c r="A23" s="124" t="s">
        <v>279</v>
      </c>
      <c r="B23" s="53"/>
      <c r="C23" s="55"/>
      <c r="D23" s="55"/>
      <c r="E23" s="55"/>
      <c r="F23" s="55"/>
      <c r="G23" s="55"/>
      <c r="H23" s="55"/>
      <c r="I23" s="55"/>
    </row>
    <row r="24" spans="1:9" x14ac:dyDescent="0.2">
      <c r="A24" s="124" t="s">
        <v>280</v>
      </c>
      <c r="B24" s="53"/>
      <c r="C24" s="55"/>
      <c r="D24" s="55"/>
      <c r="E24" s="55"/>
      <c r="F24" s="55"/>
      <c r="G24" s="55"/>
      <c r="H24" s="55"/>
      <c r="I24" s="55"/>
    </row>
    <row r="25" spans="1:9" x14ac:dyDescent="0.2">
      <c r="A25" s="124" t="s">
        <v>281</v>
      </c>
      <c r="B25" s="53"/>
      <c r="C25" s="55"/>
      <c r="D25" s="55"/>
      <c r="E25" s="55"/>
      <c r="F25" s="55"/>
      <c r="G25" s="55"/>
      <c r="H25" s="55"/>
      <c r="I25" s="55"/>
    </row>
    <row r="26" spans="1:9" x14ac:dyDescent="0.2">
      <c r="A26" s="124" t="s">
        <v>282</v>
      </c>
      <c r="B26" s="53"/>
      <c r="C26" s="55"/>
      <c r="D26" s="55"/>
      <c r="E26" s="55"/>
      <c r="F26" s="55"/>
      <c r="G26" s="55"/>
      <c r="H26" s="55"/>
      <c r="I26" s="55"/>
    </row>
    <row r="27" spans="1:9" x14ac:dyDescent="0.2">
      <c r="A27" s="123" t="s">
        <v>283</v>
      </c>
      <c r="B27" s="53"/>
      <c r="C27" s="55"/>
      <c r="D27" s="55"/>
      <c r="E27" s="55"/>
      <c r="F27" s="55"/>
      <c r="G27" s="55"/>
      <c r="H27" s="55"/>
      <c r="I27" s="55"/>
    </row>
    <row r="28" spans="1:9" x14ac:dyDescent="0.2">
      <c r="A28" s="448" t="s">
        <v>27</v>
      </c>
      <c r="B28" s="449"/>
      <c r="C28" s="449"/>
      <c r="D28" s="449"/>
      <c r="E28" s="449"/>
      <c r="F28" s="449"/>
      <c r="G28" s="449"/>
      <c r="H28" s="449"/>
      <c r="I28" s="450"/>
    </row>
    <row r="29" spans="1:9" x14ac:dyDescent="0.2">
      <c r="A29" s="58"/>
      <c r="B29" s="59"/>
      <c r="C29" s="145" t="s">
        <v>28</v>
      </c>
      <c r="D29" s="145" t="s">
        <v>29</v>
      </c>
      <c r="E29" s="145" t="s">
        <v>30</v>
      </c>
      <c r="F29" s="145" t="s">
        <v>31</v>
      </c>
      <c r="G29" s="145" t="s">
        <v>32</v>
      </c>
      <c r="H29" s="145" t="s">
        <v>33</v>
      </c>
      <c r="I29" s="145" t="s">
        <v>34</v>
      </c>
    </row>
    <row r="30" spans="1:9" x14ac:dyDescent="0.2">
      <c r="A30" s="58"/>
      <c r="B30" s="59"/>
      <c r="C30" s="146" t="s">
        <v>35</v>
      </c>
      <c r="D30" s="147" t="s">
        <v>35</v>
      </c>
      <c r="E30" s="146" t="s">
        <v>35</v>
      </c>
      <c r="F30" s="146" t="s">
        <v>35</v>
      </c>
      <c r="G30" s="146" t="s">
        <v>36</v>
      </c>
      <c r="H30" s="146" t="s">
        <v>36</v>
      </c>
      <c r="I30" s="146" t="s">
        <v>36</v>
      </c>
    </row>
    <row r="31" spans="1:9" x14ac:dyDescent="0.2">
      <c r="A31" s="58" t="s">
        <v>37</v>
      </c>
      <c r="B31" s="59"/>
      <c r="C31" s="30">
        <v>978575</v>
      </c>
      <c r="D31" s="30">
        <v>356474</v>
      </c>
      <c r="E31" s="30">
        <v>356474</v>
      </c>
      <c r="F31" s="62">
        <v>356474</v>
      </c>
      <c r="G31" s="62">
        <v>356474</v>
      </c>
      <c r="H31" s="62">
        <v>356474</v>
      </c>
      <c r="I31" s="62">
        <v>356474</v>
      </c>
    </row>
    <row r="32" spans="1:9" x14ac:dyDescent="0.2">
      <c r="A32" s="58" t="s">
        <v>38</v>
      </c>
      <c r="B32" s="59"/>
      <c r="C32" s="62">
        <v>1468833</v>
      </c>
      <c r="D32" s="62">
        <f t="shared" ref="D32:I32" si="0">C43</f>
        <v>1242796</v>
      </c>
      <c r="E32" s="62">
        <f t="shared" si="0"/>
        <v>1056131</v>
      </c>
      <c r="F32" s="62">
        <f t="shared" si="0"/>
        <v>766190</v>
      </c>
      <c r="G32" s="62">
        <f t="shared" si="0"/>
        <v>764880</v>
      </c>
      <c r="H32" s="62">
        <f t="shared" si="0"/>
        <v>719880</v>
      </c>
      <c r="I32" s="62">
        <f t="shared" si="0"/>
        <v>674880</v>
      </c>
    </row>
    <row r="33" spans="1:9" x14ac:dyDescent="0.2">
      <c r="A33" s="58" t="s">
        <v>39</v>
      </c>
      <c r="B33" s="59"/>
      <c r="C33" s="30">
        <v>66132</v>
      </c>
      <c r="D33" s="30">
        <v>74455</v>
      </c>
      <c r="E33" s="30">
        <v>71967</v>
      </c>
      <c r="F33" s="62">
        <v>119325</v>
      </c>
      <c r="G33" s="62">
        <v>120000</v>
      </c>
      <c r="H33" s="62">
        <v>120000</v>
      </c>
      <c r="I33" s="62">
        <v>120000</v>
      </c>
    </row>
    <row r="34" spans="1:9" x14ac:dyDescent="0.2">
      <c r="A34" s="58" t="s">
        <v>40</v>
      </c>
      <c r="B34" s="59"/>
      <c r="C34" s="30">
        <v>245500</v>
      </c>
      <c r="D34" s="31">
        <v>225701</v>
      </c>
      <c r="E34" s="30">
        <v>324381</v>
      </c>
      <c r="F34" s="63">
        <v>76479</v>
      </c>
      <c r="G34" s="62">
        <v>120000</v>
      </c>
      <c r="H34" s="62">
        <v>120000</v>
      </c>
      <c r="I34" s="62">
        <v>120000</v>
      </c>
    </row>
    <row r="35" spans="1:9" x14ac:dyDescent="0.2">
      <c r="A35" s="58"/>
      <c r="B35" s="59"/>
      <c r="C35" s="63"/>
      <c r="D35" s="62"/>
      <c r="E35" s="62"/>
      <c r="F35" s="62"/>
      <c r="G35" s="62"/>
      <c r="H35" s="62"/>
      <c r="I35" s="62"/>
    </row>
    <row r="36" spans="1:9" x14ac:dyDescent="0.2">
      <c r="A36" s="58" t="s">
        <v>41</v>
      </c>
      <c r="B36" s="51"/>
      <c r="C36" s="148"/>
      <c r="D36" s="148"/>
      <c r="E36" s="148"/>
      <c r="F36" s="148"/>
      <c r="G36" s="148"/>
      <c r="H36" s="148"/>
      <c r="I36" s="63"/>
    </row>
    <row r="37" spans="1:9" x14ac:dyDescent="0.2">
      <c r="A37" s="149" t="s">
        <v>42</v>
      </c>
      <c r="B37" s="59"/>
      <c r="C37" s="63"/>
      <c r="D37" s="150"/>
      <c r="E37" s="148"/>
      <c r="F37" s="148"/>
      <c r="G37" s="148"/>
      <c r="H37" s="148"/>
      <c r="I37" s="63"/>
    </row>
    <row r="38" spans="1:9" x14ac:dyDescent="0.2">
      <c r="A38" s="33" t="s">
        <v>43</v>
      </c>
      <c r="B38" s="152"/>
      <c r="C38" s="30">
        <v>-46669</v>
      </c>
      <c r="D38" s="30">
        <v>-35419</v>
      </c>
      <c r="E38" s="30">
        <v>-37527</v>
      </c>
      <c r="F38" s="62">
        <v>-44156</v>
      </c>
      <c r="G38" s="62">
        <v>-45000</v>
      </c>
      <c r="H38" s="62">
        <v>-45000</v>
      </c>
      <c r="I38" s="62">
        <v>-45000</v>
      </c>
    </row>
    <row r="39" spans="1:9" x14ac:dyDescent="0.2">
      <c r="A39" s="151"/>
      <c r="B39" s="152"/>
      <c r="C39" s="63"/>
      <c r="D39" s="62"/>
      <c r="E39" s="62"/>
      <c r="F39" s="62"/>
      <c r="G39" s="62"/>
      <c r="H39" s="62"/>
      <c r="I39" s="62"/>
    </row>
    <row r="40" spans="1:9" x14ac:dyDescent="0.2">
      <c r="A40" s="151"/>
      <c r="B40" s="152"/>
      <c r="C40" s="63"/>
      <c r="D40" s="62"/>
      <c r="E40" s="62"/>
      <c r="F40" s="62"/>
      <c r="G40" s="62"/>
      <c r="H40" s="62"/>
      <c r="I40" s="62"/>
    </row>
    <row r="41" spans="1:9" x14ac:dyDescent="0.2">
      <c r="A41" s="4" t="s">
        <v>44</v>
      </c>
      <c r="B41" s="5"/>
      <c r="C41" s="8">
        <f t="shared" ref="C41:I41" si="1">SUM(C38:C40)</f>
        <v>-46669</v>
      </c>
      <c r="D41" s="8">
        <f t="shared" si="1"/>
        <v>-35419</v>
      </c>
      <c r="E41" s="8">
        <f t="shared" si="1"/>
        <v>-37527</v>
      </c>
      <c r="F41" s="8">
        <f t="shared" si="1"/>
        <v>-44156</v>
      </c>
      <c r="G41" s="8">
        <f t="shared" si="1"/>
        <v>-45000</v>
      </c>
      <c r="H41" s="8">
        <f t="shared" si="1"/>
        <v>-45000</v>
      </c>
      <c r="I41" s="8">
        <f t="shared" si="1"/>
        <v>-45000</v>
      </c>
    </row>
    <row r="42" spans="1:9" x14ac:dyDescent="0.2">
      <c r="A42" s="21"/>
      <c r="B42" s="22"/>
      <c r="C42" s="32"/>
      <c r="D42" s="23"/>
      <c r="E42" s="23"/>
      <c r="F42" s="23"/>
      <c r="G42" s="23"/>
      <c r="H42" s="23"/>
      <c r="I42" s="23"/>
    </row>
    <row r="43" spans="1:9" x14ac:dyDescent="0.2">
      <c r="A43" s="21" t="s">
        <v>45</v>
      </c>
      <c r="B43" s="22"/>
      <c r="C43" s="32">
        <f>+C32+C33-C34+C41</f>
        <v>1242796</v>
      </c>
      <c r="D43" s="32">
        <f t="shared" ref="D43:I43" si="2">+D32+D33-D34+D41</f>
        <v>1056131</v>
      </c>
      <c r="E43" s="32">
        <f>+E32+E33-E34+E41</f>
        <v>766190</v>
      </c>
      <c r="F43" s="32">
        <f t="shared" si="2"/>
        <v>764880</v>
      </c>
      <c r="G43" s="32">
        <f>+G32+G33-G34+G41</f>
        <v>719880</v>
      </c>
      <c r="H43" s="32">
        <f>+H32+H33-H34+H41</f>
        <v>674880</v>
      </c>
      <c r="I43" s="32">
        <f t="shared" si="2"/>
        <v>629880</v>
      </c>
    </row>
    <row r="44" spans="1:9" x14ac:dyDescent="0.2">
      <c r="A44" s="34"/>
      <c r="B44" s="19"/>
      <c r="C44" s="35"/>
      <c r="D44" s="20"/>
      <c r="E44" s="20"/>
      <c r="F44" s="23"/>
      <c r="G44" s="23"/>
      <c r="H44" s="23"/>
      <c r="I44" s="23"/>
    </row>
    <row r="45" spans="1:9" x14ac:dyDescent="0.2">
      <c r="A45" s="21" t="s">
        <v>46</v>
      </c>
      <c r="B45" s="22"/>
      <c r="C45" s="35"/>
      <c r="D45" s="20"/>
      <c r="E45" s="20"/>
      <c r="F45" s="23">
        <f>2092+38749</f>
        <v>40841</v>
      </c>
      <c r="G45" s="62">
        <v>40500</v>
      </c>
      <c r="H45" s="62">
        <v>40500</v>
      </c>
      <c r="I45" s="62">
        <v>40500</v>
      </c>
    </row>
    <row r="46" spans="1:9" x14ac:dyDescent="0.2">
      <c r="A46" s="34"/>
      <c r="B46" s="19"/>
      <c r="C46" s="35"/>
      <c r="D46" s="20"/>
      <c r="E46" s="20"/>
      <c r="F46" s="23"/>
      <c r="G46" s="62"/>
      <c r="H46" s="62"/>
      <c r="I46" s="62"/>
    </row>
    <row r="47" spans="1:9" x14ac:dyDescent="0.2">
      <c r="A47" s="21" t="s">
        <v>47</v>
      </c>
      <c r="B47" s="25"/>
      <c r="C47" s="37">
        <f>C43-C45</f>
        <v>1242796</v>
      </c>
      <c r="D47" s="37">
        <f t="shared" ref="D47:I47" si="3">D43-D45</f>
        <v>1056131</v>
      </c>
      <c r="E47" s="37">
        <f t="shared" si="3"/>
        <v>766190</v>
      </c>
      <c r="F47" s="38">
        <f t="shared" si="3"/>
        <v>724039</v>
      </c>
      <c r="G47" s="38">
        <f t="shared" si="3"/>
        <v>679380</v>
      </c>
      <c r="H47" s="38">
        <f t="shared" si="3"/>
        <v>634380</v>
      </c>
      <c r="I47" s="38">
        <f t="shared" si="3"/>
        <v>589380</v>
      </c>
    </row>
    <row r="48" spans="1:9" x14ac:dyDescent="0.2">
      <c r="A48" s="12"/>
      <c r="B48" s="12"/>
      <c r="C48" s="13"/>
      <c r="D48" s="13"/>
      <c r="E48" s="13"/>
      <c r="F48" s="13"/>
      <c r="G48" s="13"/>
      <c r="H48" s="13"/>
      <c r="I48" s="13"/>
    </row>
    <row r="49" spans="1:9" x14ac:dyDescent="0.2">
      <c r="A49" s="14" t="s">
        <v>48</v>
      </c>
      <c r="B49" s="15"/>
      <c r="C49" s="16"/>
      <c r="D49" s="16"/>
      <c r="E49" s="17"/>
      <c r="F49" s="17"/>
      <c r="G49" s="17"/>
      <c r="H49" s="17"/>
      <c r="I49" s="17"/>
    </row>
    <row r="50" spans="1:9" x14ac:dyDescent="0.2">
      <c r="A50" s="18" t="s">
        <v>49</v>
      </c>
      <c r="B50" s="19"/>
      <c r="C50" s="11"/>
      <c r="D50" s="11"/>
      <c r="E50" s="20"/>
      <c r="F50" s="20"/>
      <c r="G50" s="20"/>
      <c r="H50" s="20"/>
      <c r="I50" s="20"/>
    </row>
    <row r="51" spans="1:9" x14ac:dyDescent="0.2">
      <c r="A51" s="21"/>
      <c r="B51" s="22"/>
      <c r="C51" s="23"/>
      <c r="D51" s="23"/>
      <c r="E51" s="23"/>
      <c r="F51" s="23"/>
      <c r="G51" s="23"/>
      <c r="H51" s="23"/>
      <c r="I51" s="23"/>
    </row>
    <row r="52" spans="1:9" x14ac:dyDescent="0.2">
      <c r="A52" s="21" t="s">
        <v>50</v>
      </c>
      <c r="B52" s="22"/>
      <c r="C52" s="7"/>
      <c r="D52" s="7"/>
      <c r="E52" s="23"/>
      <c r="F52" s="23"/>
      <c r="G52" s="23"/>
      <c r="H52" s="23"/>
      <c r="I52" s="23"/>
    </row>
    <row r="53" spans="1:9" x14ac:dyDescent="0.2">
      <c r="A53" s="21"/>
      <c r="B53" s="22"/>
      <c r="C53" s="7"/>
      <c r="D53" s="7"/>
      <c r="E53" s="23"/>
      <c r="F53" s="23"/>
      <c r="G53" s="23"/>
      <c r="H53" s="23"/>
      <c r="I53" s="23"/>
    </row>
    <row r="54" spans="1:9" x14ac:dyDescent="0.2">
      <c r="A54" s="24" t="s">
        <v>51</v>
      </c>
      <c r="B54" s="25"/>
      <c r="C54" s="7"/>
      <c r="D54" s="7"/>
      <c r="E54" s="23"/>
      <c r="F54" s="23"/>
      <c r="G54" s="23"/>
      <c r="H54" s="23"/>
      <c r="I54" s="23"/>
    </row>
    <row r="55" spans="1:9" x14ac:dyDescent="0.2">
      <c r="A55" s="26" t="s">
        <v>52</v>
      </c>
      <c r="B55" s="27"/>
      <c r="C55" s="7"/>
      <c r="D55" s="7"/>
      <c r="E55" s="23"/>
      <c r="F55" s="23"/>
      <c r="G55" s="23"/>
      <c r="H55" s="23"/>
      <c r="I55" s="23"/>
    </row>
  </sheetData>
  <sheetProtection selectLockedCells="1"/>
  <mergeCells count="1">
    <mergeCell ref="A28:I28"/>
  </mergeCells>
  <printOptions horizontalCentered="1"/>
  <pageMargins left="0.75" right="0.75" top="0.6" bottom="0.55000000000000004" header="0.28000000000000003" footer="0.16"/>
  <pageSetup scale="77"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2011D-7B64-4AE9-AFA5-30A763C485FF}">
  <dimension ref="A1:L14"/>
  <sheetViews>
    <sheetView workbookViewId="0">
      <selection activeCell="Q25" sqref="Q25"/>
    </sheetView>
  </sheetViews>
  <sheetFormatPr defaultRowHeight="12.75" x14ac:dyDescent="0.2"/>
  <cols>
    <col min="7" max="7" width="11.85546875" bestFit="1" customWidth="1"/>
    <col min="11" max="11" width="6.7109375" customWidth="1"/>
    <col min="12" max="12" width="10.140625" bestFit="1" customWidth="1"/>
  </cols>
  <sheetData>
    <row r="1" spans="1:12" ht="15" x14ac:dyDescent="0.2">
      <c r="A1" s="39" t="s">
        <v>53</v>
      </c>
      <c r="B1" s="40"/>
      <c r="C1" s="40"/>
      <c r="D1" s="40"/>
      <c r="E1" s="40"/>
      <c r="F1" s="41"/>
      <c r="G1" s="42"/>
      <c r="H1" s="40"/>
      <c r="I1" s="40"/>
      <c r="J1" s="41"/>
      <c r="K1" s="40"/>
      <c r="L1" s="41"/>
    </row>
    <row r="2" spans="1:12" x14ac:dyDescent="0.2">
      <c r="A2" s="41"/>
      <c r="B2" s="40"/>
      <c r="C2" s="40"/>
      <c r="D2" s="40"/>
      <c r="E2" s="40"/>
      <c r="F2" s="41"/>
      <c r="G2" s="42"/>
      <c r="H2" s="40"/>
      <c r="I2" s="40"/>
      <c r="J2" s="41"/>
      <c r="K2" s="40"/>
      <c r="L2" s="41"/>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x14ac:dyDescent="0.2">
      <c r="A4" s="41" t="s">
        <v>284</v>
      </c>
      <c r="B4" s="40" t="s">
        <v>67</v>
      </c>
      <c r="C4" s="40" t="s">
        <v>68</v>
      </c>
      <c r="D4" s="40">
        <v>2014</v>
      </c>
      <c r="E4" s="40">
        <v>326</v>
      </c>
      <c r="F4" s="41" t="s">
        <v>285</v>
      </c>
      <c r="G4" s="42">
        <v>-100.03</v>
      </c>
      <c r="H4" s="40" t="s">
        <v>70</v>
      </c>
      <c r="I4" s="40">
        <v>972</v>
      </c>
      <c r="J4" s="41" t="s">
        <v>71</v>
      </c>
      <c r="K4" s="40">
        <v>37</v>
      </c>
      <c r="L4" s="45">
        <v>43646</v>
      </c>
    </row>
    <row r="5" spans="1:12" x14ac:dyDescent="0.2">
      <c r="A5" s="41" t="s">
        <v>284</v>
      </c>
      <c r="B5" s="40" t="s">
        <v>67</v>
      </c>
      <c r="C5" s="40" t="s">
        <v>68</v>
      </c>
      <c r="D5" s="40">
        <v>2014</v>
      </c>
      <c r="E5" s="40">
        <v>326</v>
      </c>
      <c r="F5" s="41" t="s">
        <v>285</v>
      </c>
      <c r="G5" s="42">
        <v>-44596</v>
      </c>
      <c r="H5" s="40" t="s">
        <v>70</v>
      </c>
      <c r="I5" s="40">
        <v>972</v>
      </c>
      <c r="J5" s="41" t="s">
        <v>124</v>
      </c>
      <c r="K5" s="40">
        <v>5</v>
      </c>
      <c r="L5" s="45">
        <v>43308</v>
      </c>
    </row>
    <row r="6" spans="1:12" x14ac:dyDescent="0.2">
      <c r="A6" s="41" t="s">
        <v>284</v>
      </c>
      <c r="B6" s="40" t="s">
        <v>67</v>
      </c>
      <c r="C6" s="40" t="s">
        <v>68</v>
      </c>
      <c r="D6" s="40">
        <v>2017</v>
      </c>
      <c r="E6" s="40">
        <v>326</v>
      </c>
      <c r="F6" s="41" t="s">
        <v>285</v>
      </c>
      <c r="G6" s="42">
        <v>-34085.730000000003</v>
      </c>
      <c r="H6" s="40" t="s">
        <v>70</v>
      </c>
      <c r="I6" s="40">
        <v>972</v>
      </c>
      <c r="J6" s="41" t="s">
        <v>124</v>
      </c>
      <c r="K6" s="40">
        <v>6</v>
      </c>
      <c r="L6" s="45">
        <v>43308</v>
      </c>
    </row>
    <row r="7" spans="1:12" x14ac:dyDescent="0.2">
      <c r="A7" s="41" t="s">
        <v>284</v>
      </c>
      <c r="B7" s="40" t="s">
        <v>67</v>
      </c>
      <c r="C7" s="40" t="s">
        <v>68</v>
      </c>
      <c r="D7" s="40">
        <v>2018</v>
      </c>
      <c r="E7" s="40">
        <v>326</v>
      </c>
      <c r="F7" s="41" t="s">
        <v>285</v>
      </c>
      <c r="G7" s="42">
        <v>-7263.95</v>
      </c>
      <c r="H7" s="40" t="s">
        <v>70</v>
      </c>
      <c r="I7" s="40">
        <v>972</v>
      </c>
      <c r="J7" s="41" t="s">
        <v>71</v>
      </c>
      <c r="K7" s="40">
        <v>38</v>
      </c>
      <c r="L7" s="45">
        <v>43646</v>
      </c>
    </row>
    <row r="8" spans="1:12" x14ac:dyDescent="0.2">
      <c r="A8" s="41" t="s">
        <v>284</v>
      </c>
      <c r="B8" s="40" t="s">
        <v>67</v>
      </c>
      <c r="C8" s="40" t="s">
        <v>68</v>
      </c>
      <c r="D8" s="40">
        <v>2018</v>
      </c>
      <c r="E8" s="40">
        <v>326</v>
      </c>
      <c r="F8" s="41" t="s">
        <v>285</v>
      </c>
      <c r="G8" s="42">
        <v>-671713.86</v>
      </c>
      <c r="H8" s="40" t="s">
        <v>70</v>
      </c>
      <c r="I8" s="40">
        <v>972</v>
      </c>
      <c r="J8" s="41" t="s">
        <v>124</v>
      </c>
      <c r="K8" s="40">
        <v>7</v>
      </c>
      <c r="L8" s="45">
        <v>43308</v>
      </c>
    </row>
    <row r="9" spans="1:12" x14ac:dyDescent="0.2">
      <c r="A9" s="41" t="s">
        <v>284</v>
      </c>
      <c r="B9" s="40" t="s">
        <v>67</v>
      </c>
      <c r="C9" s="40" t="s">
        <v>68</v>
      </c>
      <c r="D9" s="40">
        <v>2019</v>
      </c>
      <c r="E9" s="40">
        <v>326</v>
      </c>
      <c r="F9" s="41" t="s">
        <v>285</v>
      </c>
      <c r="G9" s="42">
        <v>-11485</v>
      </c>
      <c r="H9" s="40" t="s">
        <v>70</v>
      </c>
      <c r="I9" s="40">
        <v>972</v>
      </c>
      <c r="J9" s="41" t="s">
        <v>286</v>
      </c>
      <c r="K9" s="40">
        <v>2</v>
      </c>
      <c r="L9" s="45">
        <v>43601</v>
      </c>
    </row>
    <row r="10" spans="1:12" x14ac:dyDescent="0.2">
      <c r="A10" s="41" t="s">
        <v>284</v>
      </c>
      <c r="B10" s="40" t="s">
        <v>67</v>
      </c>
      <c r="C10" s="40" t="s">
        <v>68</v>
      </c>
      <c r="D10" s="40">
        <v>2019</v>
      </c>
      <c r="E10" s="40">
        <v>326</v>
      </c>
      <c r="F10" s="41" t="s">
        <v>285</v>
      </c>
      <c r="G10" s="42">
        <v>7363.98</v>
      </c>
      <c r="H10" s="40" t="s">
        <v>70</v>
      </c>
      <c r="I10" s="40">
        <v>971</v>
      </c>
      <c r="J10" s="41" t="s">
        <v>71</v>
      </c>
      <c r="K10" s="40">
        <v>14</v>
      </c>
      <c r="L10" s="45">
        <v>43646</v>
      </c>
    </row>
    <row r="11" spans="1:12" x14ac:dyDescent="0.2">
      <c r="A11" s="41" t="s">
        <v>284</v>
      </c>
      <c r="B11" s="40" t="s">
        <v>67</v>
      </c>
      <c r="C11" s="40" t="s">
        <v>68</v>
      </c>
      <c r="D11" s="40">
        <v>2019</v>
      </c>
      <c r="E11" s="40">
        <v>326</v>
      </c>
      <c r="F11" s="41" t="s">
        <v>285</v>
      </c>
      <c r="G11" s="42">
        <v>750395.59</v>
      </c>
      <c r="H11" s="40" t="s">
        <v>70</v>
      </c>
      <c r="I11" s="40">
        <v>971</v>
      </c>
      <c r="J11" s="41" t="s">
        <v>124</v>
      </c>
      <c r="K11" s="40">
        <v>4</v>
      </c>
      <c r="L11" s="45">
        <v>43308</v>
      </c>
    </row>
    <row r="12" spans="1:12" x14ac:dyDescent="0.2">
      <c r="A12" s="41" t="s">
        <v>284</v>
      </c>
      <c r="B12" s="40" t="s">
        <v>67</v>
      </c>
      <c r="C12" s="40" t="s">
        <v>68</v>
      </c>
      <c r="D12" s="40">
        <v>2019</v>
      </c>
      <c r="E12" s="40">
        <v>326</v>
      </c>
      <c r="F12" s="41" t="s">
        <v>285</v>
      </c>
      <c r="G12" s="42">
        <v>-31385</v>
      </c>
      <c r="H12" s="40" t="s">
        <v>70</v>
      </c>
      <c r="I12" s="40">
        <v>972</v>
      </c>
      <c r="J12" s="41" t="s">
        <v>287</v>
      </c>
      <c r="K12" s="40">
        <v>2</v>
      </c>
      <c r="L12" s="45">
        <v>43378</v>
      </c>
    </row>
    <row r="13" spans="1:12" x14ac:dyDescent="0.2">
      <c r="A13" s="41" t="s">
        <v>284</v>
      </c>
      <c r="B13" s="40" t="s">
        <v>67</v>
      </c>
      <c r="C13" s="40" t="s">
        <v>68</v>
      </c>
      <c r="D13" s="40">
        <v>2019</v>
      </c>
      <c r="E13" s="40">
        <v>326</v>
      </c>
      <c r="F13" s="41" t="s">
        <v>285</v>
      </c>
      <c r="G13" s="42">
        <v>-1286</v>
      </c>
      <c r="H13" s="40" t="s">
        <v>70</v>
      </c>
      <c r="I13" s="40">
        <v>972</v>
      </c>
      <c r="J13" s="41" t="s">
        <v>88</v>
      </c>
      <c r="K13" s="40">
        <v>9</v>
      </c>
      <c r="L13" s="45">
        <v>43433</v>
      </c>
    </row>
    <row r="14" spans="1:12" ht="13.5" thickBot="1" x14ac:dyDescent="0.25">
      <c r="A14" s="41"/>
      <c r="B14" s="40"/>
      <c r="C14" s="40"/>
      <c r="D14" s="40"/>
      <c r="E14" s="40"/>
      <c r="F14" s="41"/>
      <c r="G14" s="46">
        <f>SUM(G4:G13)</f>
        <v>-44156</v>
      </c>
      <c r="H14" s="40"/>
      <c r="I14" s="40"/>
      <c r="J14" s="41"/>
      <c r="K14" s="40"/>
      <c r="L14" s="45"/>
    </row>
  </sheetData>
  <pageMargins left="0.7" right="0.7" top="0.75" bottom="0.75" header="0.3" footer="0.3"/>
  <pageSetup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8D5A6-5F9E-4D5B-907B-5730A97907CC}">
  <sheetPr>
    <pageSetUpPr fitToPage="1"/>
  </sheetPr>
  <dimension ref="A1:I45"/>
  <sheetViews>
    <sheetView zoomScaleNormal="100" workbookViewId="0">
      <selection activeCell="Q25" sqref="Q25"/>
    </sheetView>
  </sheetViews>
  <sheetFormatPr defaultRowHeight="12.75" x14ac:dyDescent="0.2"/>
  <cols>
    <col min="1" max="2" width="14.7109375" customWidth="1"/>
    <col min="3" max="8" width="14" customWidth="1"/>
    <col min="9" max="9" width="13.140625" customWidth="1"/>
  </cols>
  <sheetData>
    <row r="1" spans="1:9" x14ac:dyDescent="0.2">
      <c r="A1" s="1"/>
      <c r="B1" s="1"/>
      <c r="C1" s="1"/>
      <c r="D1" s="1"/>
      <c r="E1" s="1"/>
      <c r="F1" s="1"/>
      <c r="G1" s="1"/>
      <c r="H1" s="1"/>
      <c r="I1" s="1"/>
    </row>
    <row r="2" spans="1:9" x14ac:dyDescent="0.2">
      <c r="A2" s="53" t="s">
        <v>0</v>
      </c>
      <c r="B2" s="49" t="s">
        <v>1</v>
      </c>
      <c r="C2" s="49"/>
      <c r="D2" s="49"/>
      <c r="E2" s="55"/>
      <c r="F2" s="53"/>
      <c r="G2" s="144" t="s">
        <v>2</v>
      </c>
      <c r="H2" s="120" t="s">
        <v>149</v>
      </c>
      <c r="I2" s="49"/>
    </row>
    <row r="3" spans="1:9" x14ac:dyDescent="0.2">
      <c r="A3" s="53" t="s">
        <v>4</v>
      </c>
      <c r="B3" s="81" t="s">
        <v>150</v>
      </c>
      <c r="C3" s="49"/>
      <c r="D3" s="49"/>
      <c r="E3" s="55"/>
      <c r="F3" s="53"/>
      <c r="G3" s="144" t="s">
        <v>6</v>
      </c>
      <c r="H3" s="121" t="s">
        <v>151</v>
      </c>
      <c r="I3" s="51"/>
    </row>
    <row r="4" spans="1:9" x14ac:dyDescent="0.2">
      <c r="A4" s="53" t="s">
        <v>8</v>
      </c>
      <c r="B4" s="120" t="s">
        <v>163</v>
      </c>
      <c r="C4" s="49"/>
      <c r="D4" s="49"/>
      <c r="E4" s="55"/>
      <c r="F4" s="53"/>
      <c r="G4" s="144" t="s">
        <v>10</v>
      </c>
      <c r="H4" s="81" t="s">
        <v>11</v>
      </c>
      <c r="I4" s="49"/>
    </row>
    <row r="5" spans="1:9" x14ac:dyDescent="0.2">
      <c r="A5" s="53" t="s">
        <v>12</v>
      </c>
      <c r="B5" s="120" t="s">
        <v>164</v>
      </c>
      <c r="C5" s="51"/>
      <c r="D5" s="51"/>
      <c r="E5" s="55"/>
      <c r="F5" s="53"/>
      <c r="G5" s="144" t="s">
        <v>14</v>
      </c>
      <c r="H5" s="82" t="s">
        <v>165</v>
      </c>
      <c r="I5" s="51"/>
    </row>
    <row r="6" spans="1:9" x14ac:dyDescent="0.2">
      <c r="A6" s="53"/>
      <c r="B6" s="53"/>
      <c r="C6" s="53"/>
      <c r="D6" s="53"/>
      <c r="E6" s="53"/>
      <c r="F6" s="53"/>
      <c r="G6" s="53"/>
      <c r="H6" s="53"/>
      <c r="I6" s="53"/>
    </row>
    <row r="7" spans="1:9" x14ac:dyDescent="0.2">
      <c r="A7" s="53"/>
      <c r="B7" s="53"/>
      <c r="C7" s="53"/>
      <c r="D7" s="53"/>
      <c r="E7" s="53"/>
      <c r="F7" s="53"/>
      <c r="G7" s="53"/>
      <c r="H7" s="53"/>
      <c r="I7" s="53"/>
    </row>
    <row r="8" spans="1:9" x14ac:dyDescent="0.2">
      <c r="A8" s="53" t="s">
        <v>15</v>
      </c>
      <c r="B8" s="53"/>
      <c r="C8" s="55"/>
      <c r="D8" s="55"/>
      <c r="E8" s="55"/>
      <c r="F8" s="55"/>
      <c r="G8" s="55"/>
      <c r="H8" s="55"/>
      <c r="I8" s="55"/>
    </row>
    <row r="9" spans="1:9" ht="13.15" customHeight="1" x14ac:dyDescent="0.2">
      <c r="A9" s="474" t="s">
        <v>166</v>
      </c>
      <c r="B9" s="451"/>
      <c r="C9" s="451"/>
      <c r="D9" s="451"/>
      <c r="E9" s="451"/>
      <c r="F9" s="451"/>
      <c r="G9" s="451"/>
      <c r="H9" s="451"/>
      <c r="I9" s="451"/>
    </row>
    <row r="10" spans="1:9" x14ac:dyDescent="0.2">
      <c r="A10" s="53" t="s">
        <v>18</v>
      </c>
      <c r="B10" s="53"/>
      <c r="C10" s="55"/>
      <c r="D10" s="55"/>
      <c r="E10" s="55"/>
      <c r="F10" s="55"/>
      <c r="G10" s="55"/>
      <c r="H10" s="55"/>
      <c r="I10" s="55"/>
    </row>
    <row r="11" spans="1:9" ht="55.15" customHeight="1" x14ac:dyDescent="0.2">
      <c r="A11" s="454" t="s">
        <v>167</v>
      </c>
      <c r="B11" s="454"/>
      <c r="C11" s="454"/>
      <c r="D11" s="454"/>
      <c r="E11" s="454"/>
      <c r="F11" s="454"/>
      <c r="G11" s="454"/>
      <c r="H11" s="454"/>
      <c r="I11" s="454"/>
    </row>
    <row r="12" spans="1:9" x14ac:dyDescent="0.2">
      <c r="A12" s="53" t="s">
        <v>20</v>
      </c>
      <c r="B12" s="53"/>
      <c r="C12" s="55"/>
      <c r="D12" s="55"/>
      <c r="E12" s="55"/>
      <c r="F12" s="55"/>
      <c r="G12" s="55"/>
      <c r="H12" s="55"/>
      <c r="I12" s="55"/>
    </row>
    <row r="13" spans="1:9" ht="56.45" customHeight="1" x14ac:dyDescent="0.2">
      <c r="A13" s="454" t="s">
        <v>168</v>
      </c>
      <c r="B13" s="454"/>
      <c r="C13" s="454"/>
      <c r="D13" s="454"/>
      <c r="E13" s="454"/>
      <c r="F13" s="454"/>
      <c r="G13" s="454"/>
      <c r="H13" s="454"/>
      <c r="I13" s="454"/>
    </row>
    <row r="14" spans="1:9" x14ac:dyDescent="0.2">
      <c r="A14" s="57" t="s">
        <v>22</v>
      </c>
      <c r="B14" s="53"/>
      <c r="C14" s="55"/>
      <c r="D14" s="55"/>
      <c r="E14" s="55"/>
      <c r="F14" s="55"/>
      <c r="G14" s="55"/>
      <c r="H14" s="55"/>
      <c r="I14" s="55"/>
    </row>
    <row r="15" spans="1:9" x14ac:dyDescent="0.2">
      <c r="A15" s="57" t="s">
        <v>158</v>
      </c>
      <c r="B15" s="53"/>
      <c r="C15" s="53"/>
      <c r="D15" s="53"/>
      <c r="E15" s="53"/>
      <c r="F15" s="53"/>
      <c r="G15" s="53"/>
      <c r="H15" s="53"/>
      <c r="I15" s="53"/>
    </row>
    <row r="16" spans="1:9" x14ac:dyDescent="0.2">
      <c r="A16" s="57" t="s">
        <v>24</v>
      </c>
      <c r="B16" s="53"/>
      <c r="C16" s="55"/>
      <c r="D16" s="55"/>
      <c r="E16" s="55"/>
      <c r="F16" s="55"/>
      <c r="G16" s="55"/>
      <c r="H16" s="55"/>
      <c r="I16" s="55"/>
    </row>
    <row r="17" spans="1:9" x14ac:dyDescent="0.2">
      <c r="A17" s="162" t="s">
        <v>169</v>
      </c>
      <c r="B17" s="55"/>
      <c r="C17" s="55"/>
      <c r="D17" s="55"/>
      <c r="E17" s="55"/>
      <c r="F17" s="55"/>
      <c r="G17" s="55"/>
      <c r="H17" s="55"/>
      <c r="I17" s="55"/>
    </row>
    <row r="18" spans="1:9" x14ac:dyDescent="0.2">
      <c r="A18" s="448" t="s">
        <v>27</v>
      </c>
      <c r="B18" s="449"/>
      <c r="C18" s="449"/>
      <c r="D18" s="449"/>
      <c r="E18" s="449"/>
      <c r="F18" s="449"/>
      <c r="G18" s="449"/>
      <c r="H18" s="449"/>
      <c r="I18" s="450"/>
    </row>
    <row r="19" spans="1:9" x14ac:dyDescent="0.2">
      <c r="A19" s="58"/>
      <c r="B19" s="59"/>
      <c r="C19" s="145" t="s">
        <v>28</v>
      </c>
      <c r="D19" s="145" t="s">
        <v>29</v>
      </c>
      <c r="E19" s="145" t="s">
        <v>30</v>
      </c>
      <c r="F19" s="145" t="s">
        <v>31</v>
      </c>
      <c r="G19" s="145" t="s">
        <v>32</v>
      </c>
      <c r="H19" s="145" t="s">
        <v>33</v>
      </c>
      <c r="I19" s="145" t="s">
        <v>34</v>
      </c>
    </row>
    <row r="20" spans="1:9" x14ac:dyDescent="0.2">
      <c r="A20" s="58"/>
      <c r="B20" s="59"/>
      <c r="C20" s="146" t="s">
        <v>35</v>
      </c>
      <c r="D20" s="147" t="s">
        <v>35</v>
      </c>
      <c r="E20" s="146" t="s">
        <v>35</v>
      </c>
      <c r="F20" s="146" t="s">
        <v>35</v>
      </c>
      <c r="G20" s="146" t="s">
        <v>36</v>
      </c>
      <c r="H20" s="146" t="s">
        <v>36</v>
      </c>
      <c r="I20" s="146" t="s">
        <v>36</v>
      </c>
    </row>
    <row r="21" spans="1:9" x14ac:dyDescent="0.2">
      <c r="A21" s="58" t="s">
        <v>37</v>
      </c>
      <c r="B21" s="59"/>
      <c r="C21" s="84">
        <v>1300000</v>
      </c>
      <c r="D21" s="85">
        <v>1300000</v>
      </c>
      <c r="E21" s="85">
        <v>1300000</v>
      </c>
      <c r="F21" s="62">
        <v>1300000</v>
      </c>
      <c r="G21" s="62">
        <v>1300000</v>
      </c>
      <c r="H21" s="62">
        <v>1300000</v>
      </c>
      <c r="I21" s="62">
        <v>1300000</v>
      </c>
    </row>
    <row r="22" spans="1:9" x14ac:dyDescent="0.2">
      <c r="A22" s="58" t="s">
        <v>38</v>
      </c>
      <c r="B22" s="59"/>
      <c r="C22" s="62">
        <v>2357262</v>
      </c>
      <c r="D22" s="62">
        <f t="shared" ref="D22:I22" si="0">C33</f>
        <v>2765906</v>
      </c>
      <c r="E22" s="62">
        <f t="shared" si="0"/>
        <v>2908932</v>
      </c>
      <c r="F22" s="62">
        <f t="shared" si="0"/>
        <v>3067081</v>
      </c>
      <c r="G22" s="62">
        <f t="shared" si="0"/>
        <v>3117531</v>
      </c>
      <c r="H22" s="62">
        <f t="shared" si="0"/>
        <v>3217531</v>
      </c>
      <c r="I22" s="62">
        <f t="shared" si="0"/>
        <v>3317531</v>
      </c>
    </row>
    <row r="23" spans="1:9" x14ac:dyDescent="0.2">
      <c r="A23" s="58" t="s">
        <v>39</v>
      </c>
      <c r="B23" s="59"/>
      <c r="C23" s="84">
        <v>748557</v>
      </c>
      <c r="D23" s="85">
        <v>608976</v>
      </c>
      <c r="E23" s="85">
        <v>622023</v>
      </c>
      <c r="F23" s="62">
        <v>613773</v>
      </c>
      <c r="G23" s="62">
        <v>600000</v>
      </c>
      <c r="H23" s="62">
        <v>600000</v>
      </c>
      <c r="I23" s="62">
        <v>600000</v>
      </c>
    </row>
    <row r="24" spans="1:9" x14ac:dyDescent="0.2">
      <c r="A24" s="58" t="s">
        <v>40</v>
      </c>
      <c r="B24" s="59"/>
      <c r="C24" s="86">
        <v>339913</v>
      </c>
      <c r="D24" s="87">
        <v>465950</v>
      </c>
      <c r="E24" s="85">
        <v>463874</v>
      </c>
      <c r="F24" s="63">
        <v>563323</v>
      </c>
      <c r="G24" s="62">
        <v>500000</v>
      </c>
      <c r="H24" s="62">
        <v>500000</v>
      </c>
      <c r="I24" s="62">
        <v>500000</v>
      </c>
    </row>
    <row r="25" spans="1:9" x14ac:dyDescent="0.2">
      <c r="A25" s="58"/>
      <c r="B25" s="59"/>
      <c r="C25" s="63"/>
      <c r="D25" s="62"/>
      <c r="E25" s="62"/>
      <c r="F25" s="62"/>
      <c r="G25" s="62"/>
      <c r="H25" s="62"/>
      <c r="I25" s="62"/>
    </row>
    <row r="26" spans="1:9" x14ac:dyDescent="0.2">
      <c r="A26" s="58" t="s">
        <v>41</v>
      </c>
      <c r="B26" s="51"/>
      <c r="C26" s="148"/>
      <c r="D26" s="148"/>
      <c r="E26" s="148"/>
      <c r="F26" s="148"/>
      <c r="G26" s="148"/>
      <c r="H26" s="148"/>
      <c r="I26" s="63"/>
    </row>
    <row r="27" spans="1:9" x14ac:dyDescent="0.2">
      <c r="A27" s="149" t="s">
        <v>42</v>
      </c>
      <c r="B27" s="59"/>
      <c r="C27" s="63"/>
      <c r="D27" s="150"/>
      <c r="E27" s="148"/>
      <c r="F27" s="148"/>
      <c r="G27" s="148"/>
      <c r="H27" s="148"/>
      <c r="I27" s="63"/>
    </row>
    <row r="28" spans="1:9" x14ac:dyDescent="0.2">
      <c r="A28" s="151" t="s">
        <v>43</v>
      </c>
      <c r="B28" s="152"/>
      <c r="C28" s="84"/>
      <c r="D28" s="85"/>
      <c r="E28" s="85"/>
      <c r="F28" s="62">
        <v>0</v>
      </c>
      <c r="G28" s="62">
        <v>0</v>
      </c>
      <c r="H28" s="62">
        <v>0</v>
      </c>
      <c r="I28" s="62">
        <v>0</v>
      </c>
    </row>
    <row r="29" spans="1:9" x14ac:dyDescent="0.2">
      <c r="A29" s="151"/>
      <c r="B29" s="152"/>
      <c r="C29" s="62"/>
      <c r="D29" s="62"/>
      <c r="E29" s="62"/>
      <c r="F29" s="62"/>
      <c r="G29" s="62"/>
      <c r="H29" s="62"/>
      <c r="I29" s="62"/>
    </row>
    <row r="30" spans="1:9" x14ac:dyDescent="0.2">
      <c r="A30" s="151"/>
      <c r="B30" s="152"/>
      <c r="C30" s="63"/>
      <c r="D30" s="62"/>
      <c r="E30" s="62"/>
      <c r="F30" s="62"/>
      <c r="G30" s="62"/>
      <c r="H30" s="62"/>
      <c r="I30" s="62"/>
    </row>
    <row r="31" spans="1:9" x14ac:dyDescent="0.2">
      <c r="A31" s="58" t="s">
        <v>44</v>
      </c>
      <c r="B31" s="59"/>
      <c r="C31" s="63">
        <f t="shared" ref="C31:I31" si="1">SUM(C28:C30)</f>
        <v>0</v>
      </c>
      <c r="D31" s="63">
        <f t="shared" si="1"/>
        <v>0</v>
      </c>
      <c r="E31" s="63">
        <f t="shared" si="1"/>
        <v>0</v>
      </c>
      <c r="F31" s="63">
        <f t="shared" si="1"/>
        <v>0</v>
      </c>
      <c r="G31" s="63">
        <f t="shared" si="1"/>
        <v>0</v>
      </c>
      <c r="H31" s="63">
        <f t="shared" si="1"/>
        <v>0</v>
      </c>
      <c r="I31" s="63">
        <f t="shared" si="1"/>
        <v>0</v>
      </c>
    </row>
    <row r="32" spans="1:9" x14ac:dyDescent="0.2">
      <c r="A32" s="58"/>
      <c r="B32" s="59"/>
      <c r="C32" s="63"/>
      <c r="D32" s="62"/>
      <c r="E32" s="62"/>
      <c r="F32" s="62"/>
      <c r="G32" s="62"/>
      <c r="H32" s="62"/>
      <c r="I32" s="62"/>
    </row>
    <row r="33" spans="1:9" x14ac:dyDescent="0.2">
      <c r="A33" s="58" t="s">
        <v>45</v>
      </c>
      <c r="B33" s="59"/>
      <c r="C33" s="63">
        <f>+C22+C23-C24+C31</f>
        <v>2765906</v>
      </c>
      <c r="D33" s="63">
        <f t="shared" ref="D33:I33" si="2">+D22+D23-D24+D31</f>
        <v>2908932</v>
      </c>
      <c r="E33" s="63">
        <f>+E22+E23-E24+E31</f>
        <v>3067081</v>
      </c>
      <c r="F33" s="63">
        <f t="shared" si="2"/>
        <v>3117531</v>
      </c>
      <c r="G33" s="63">
        <f>+G22+G23-G24+G31</f>
        <v>3217531</v>
      </c>
      <c r="H33" s="63">
        <f>+H22+H23-H24+H31</f>
        <v>3317531</v>
      </c>
      <c r="I33" s="63">
        <f t="shared" si="2"/>
        <v>3417531</v>
      </c>
    </row>
    <row r="34" spans="1:9" x14ac:dyDescent="0.2">
      <c r="A34" s="151"/>
      <c r="B34" s="152"/>
      <c r="C34" s="153"/>
      <c r="D34" s="67"/>
      <c r="E34" s="67"/>
      <c r="F34" s="62"/>
      <c r="G34" s="62"/>
      <c r="H34" s="62"/>
      <c r="I34" s="62"/>
    </row>
    <row r="35" spans="1:9" x14ac:dyDescent="0.2">
      <c r="A35" s="58" t="s">
        <v>46</v>
      </c>
      <c r="B35" s="59"/>
      <c r="C35" s="88">
        <v>1278285</v>
      </c>
      <c r="D35" s="85">
        <v>1115270</v>
      </c>
      <c r="E35" s="85">
        <v>1891957</v>
      </c>
      <c r="F35" s="62">
        <f>1298816+915380</f>
        <v>2214196</v>
      </c>
      <c r="G35" s="62">
        <v>1000000</v>
      </c>
      <c r="H35" s="62">
        <v>1000000</v>
      </c>
      <c r="I35" s="62">
        <v>1000000</v>
      </c>
    </row>
    <row r="36" spans="1:9" x14ac:dyDescent="0.2">
      <c r="A36" s="151"/>
      <c r="B36" s="152"/>
      <c r="C36" s="153"/>
      <c r="D36" s="67"/>
      <c r="E36" s="67"/>
      <c r="F36" s="62"/>
      <c r="G36" s="62"/>
      <c r="H36" s="62"/>
      <c r="I36" s="62"/>
    </row>
    <row r="37" spans="1:9" x14ac:dyDescent="0.2">
      <c r="A37" s="58" t="s">
        <v>47</v>
      </c>
      <c r="B37" s="154"/>
      <c r="C37" s="155">
        <f>C33-C35</f>
        <v>1487621</v>
      </c>
      <c r="D37" s="155">
        <f t="shared" ref="D37:I37" si="3">D33-D35</f>
        <v>1793662</v>
      </c>
      <c r="E37" s="155">
        <f t="shared" si="3"/>
        <v>1175124</v>
      </c>
      <c r="F37" s="156">
        <f t="shared" si="3"/>
        <v>903335</v>
      </c>
      <c r="G37" s="156">
        <f t="shared" si="3"/>
        <v>2217531</v>
      </c>
      <c r="H37" s="156">
        <f t="shared" si="3"/>
        <v>2317531</v>
      </c>
      <c r="I37" s="156">
        <f t="shared" si="3"/>
        <v>2417531</v>
      </c>
    </row>
    <row r="38" spans="1:9" x14ac:dyDescent="0.2">
      <c r="A38" s="157"/>
      <c r="B38" s="157"/>
      <c r="C38" s="158"/>
      <c r="D38" s="158"/>
      <c r="E38" s="158"/>
      <c r="F38" s="158"/>
      <c r="G38" s="158"/>
      <c r="H38" s="158"/>
      <c r="I38" s="158"/>
    </row>
    <row r="39" spans="1:9" x14ac:dyDescent="0.2">
      <c r="A39" s="159" t="s">
        <v>48</v>
      </c>
      <c r="B39" s="49"/>
      <c r="C39" s="160"/>
      <c r="D39" s="160"/>
      <c r="E39" s="160"/>
      <c r="F39" s="160"/>
      <c r="G39" s="160"/>
      <c r="H39" s="160"/>
      <c r="I39" s="160"/>
    </row>
    <row r="40" spans="1:9" x14ac:dyDescent="0.2">
      <c r="A40" s="161" t="s">
        <v>49</v>
      </c>
      <c r="B40" s="152"/>
      <c r="C40" s="67"/>
      <c r="D40" s="67"/>
      <c r="E40" s="67"/>
      <c r="F40" s="67"/>
      <c r="G40" s="67"/>
      <c r="H40" s="67"/>
      <c r="I40" s="67"/>
    </row>
    <row r="41" spans="1:9" x14ac:dyDescent="0.2">
      <c r="A41" s="21"/>
      <c r="B41" s="22"/>
      <c r="C41" s="23"/>
      <c r="D41" s="23"/>
      <c r="E41" s="23"/>
      <c r="F41" s="23"/>
      <c r="G41" s="23"/>
      <c r="H41" s="23"/>
      <c r="I41" s="23"/>
    </row>
    <row r="42" spans="1:9" x14ac:dyDescent="0.2">
      <c r="A42" s="21" t="s">
        <v>50</v>
      </c>
      <c r="B42" s="22"/>
      <c r="C42" s="7"/>
      <c r="D42" s="7"/>
      <c r="E42" s="23"/>
      <c r="F42" s="23"/>
      <c r="G42" s="23"/>
      <c r="H42" s="23"/>
      <c r="I42" s="23"/>
    </row>
    <row r="43" spans="1:9" x14ac:dyDescent="0.2">
      <c r="A43" s="21"/>
      <c r="B43" s="22"/>
      <c r="C43" s="7"/>
      <c r="D43" s="7"/>
      <c r="E43" s="23"/>
      <c r="F43" s="23"/>
      <c r="G43" s="23"/>
      <c r="H43" s="23"/>
      <c r="I43" s="23"/>
    </row>
    <row r="44" spans="1:9" x14ac:dyDescent="0.2">
      <c r="A44" s="24" t="s">
        <v>51</v>
      </c>
      <c r="B44" s="25"/>
      <c r="C44" s="7"/>
      <c r="D44" s="7"/>
      <c r="E44" s="23"/>
      <c r="F44" s="23"/>
      <c r="G44" s="23"/>
      <c r="H44" s="23"/>
      <c r="I44" s="23"/>
    </row>
    <row r="45" spans="1:9" x14ac:dyDescent="0.2">
      <c r="A45" s="26" t="s">
        <v>52</v>
      </c>
      <c r="B45" s="27"/>
      <c r="C45" s="7"/>
      <c r="D45" s="7"/>
      <c r="E45" s="23"/>
      <c r="F45" s="23"/>
      <c r="G45" s="23"/>
      <c r="H45" s="23"/>
      <c r="I45" s="23"/>
    </row>
  </sheetData>
  <sheetProtection selectLockedCells="1"/>
  <mergeCells count="4">
    <mergeCell ref="A9:I9"/>
    <mergeCell ref="A11:I11"/>
    <mergeCell ref="A13:I13"/>
    <mergeCell ref="A18:I18"/>
  </mergeCells>
  <printOptions horizontalCentered="1"/>
  <pageMargins left="0.75" right="0.75" top="0.6" bottom="0.55000000000000004" header="0.28000000000000003" footer="0.16"/>
  <pageSetup scale="83"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2622B-DB26-439E-9F78-86AA4059E6EA}">
  <dimension ref="A1:L13"/>
  <sheetViews>
    <sheetView workbookViewId="0">
      <selection activeCell="Q25" sqref="Q25"/>
    </sheetView>
  </sheetViews>
  <sheetFormatPr defaultRowHeight="12.75" x14ac:dyDescent="0.2"/>
  <cols>
    <col min="3" max="3" width="8.5703125" customWidth="1"/>
    <col min="7" max="7" width="12.85546875" bestFit="1" customWidth="1"/>
    <col min="11" max="11" width="6.42578125" customWidth="1"/>
  </cols>
  <sheetData>
    <row r="1" spans="1:12" ht="15" x14ac:dyDescent="0.2">
      <c r="A1" s="39" t="s">
        <v>53</v>
      </c>
      <c r="B1" s="40"/>
      <c r="C1" s="40"/>
      <c r="D1" s="40"/>
      <c r="E1" s="40"/>
      <c r="F1" s="41"/>
      <c r="G1" s="42"/>
      <c r="H1" s="40"/>
      <c r="I1" s="40"/>
      <c r="J1" s="41"/>
      <c r="K1" s="40"/>
      <c r="L1" s="41"/>
    </row>
    <row r="2" spans="1:12" x14ac:dyDescent="0.2">
      <c r="A2" s="41"/>
      <c r="B2" s="40"/>
      <c r="C2" s="40"/>
      <c r="D2" s="40"/>
      <c r="E2" s="40"/>
      <c r="F2" s="41"/>
      <c r="G2" s="42"/>
      <c r="H2" s="40"/>
      <c r="I2" s="40"/>
      <c r="J2" s="41"/>
      <c r="K2" s="40"/>
      <c r="L2" s="41"/>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x14ac:dyDescent="0.2">
      <c r="A4" s="41" t="s">
        <v>160</v>
      </c>
      <c r="B4" s="40" t="s">
        <v>67</v>
      </c>
      <c r="C4" s="40" t="s">
        <v>68</v>
      </c>
      <c r="D4" s="40">
        <v>2010</v>
      </c>
      <c r="E4" s="40">
        <v>328</v>
      </c>
      <c r="F4" s="41" t="s">
        <v>69</v>
      </c>
      <c r="G4" s="42">
        <v>-1390.85</v>
      </c>
      <c r="H4" s="40" t="s">
        <v>70</v>
      </c>
      <c r="I4" s="40">
        <v>972</v>
      </c>
      <c r="J4" s="41" t="s">
        <v>124</v>
      </c>
      <c r="K4" s="40">
        <v>9</v>
      </c>
      <c r="L4" s="45">
        <v>43308</v>
      </c>
    </row>
    <row r="5" spans="1:12" x14ac:dyDescent="0.2">
      <c r="A5" s="41" t="s">
        <v>160</v>
      </c>
      <c r="B5" s="40" t="s">
        <v>67</v>
      </c>
      <c r="C5" s="40" t="s">
        <v>68</v>
      </c>
      <c r="D5" s="40">
        <v>2014</v>
      </c>
      <c r="E5" s="40">
        <v>328</v>
      </c>
      <c r="F5" s="41" t="s">
        <v>69</v>
      </c>
      <c r="G5" s="42">
        <v>-40920.94</v>
      </c>
      <c r="H5" s="40" t="s">
        <v>70</v>
      </c>
      <c r="I5" s="40">
        <v>972</v>
      </c>
      <c r="J5" s="41" t="s">
        <v>124</v>
      </c>
      <c r="K5" s="40">
        <v>10</v>
      </c>
      <c r="L5" s="45">
        <v>43308</v>
      </c>
    </row>
    <row r="6" spans="1:12" x14ac:dyDescent="0.2">
      <c r="A6" s="41" t="s">
        <v>160</v>
      </c>
      <c r="B6" s="40" t="s">
        <v>67</v>
      </c>
      <c r="C6" s="40" t="s">
        <v>68</v>
      </c>
      <c r="D6" s="40">
        <v>2015</v>
      </c>
      <c r="E6" s="40">
        <v>328</v>
      </c>
      <c r="F6" s="41" t="s">
        <v>69</v>
      </c>
      <c r="G6" s="42">
        <v>-448.64</v>
      </c>
      <c r="H6" s="40" t="s">
        <v>70</v>
      </c>
      <c r="I6" s="40">
        <v>972</v>
      </c>
      <c r="J6" s="41" t="s">
        <v>170</v>
      </c>
      <c r="K6" s="40">
        <v>10</v>
      </c>
      <c r="L6" s="45">
        <v>43646</v>
      </c>
    </row>
    <row r="7" spans="1:12" x14ac:dyDescent="0.2">
      <c r="A7" s="41" t="s">
        <v>160</v>
      </c>
      <c r="B7" s="40" t="s">
        <v>67</v>
      </c>
      <c r="C7" s="40" t="s">
        <v>68</v>
      </c>
      <c r="D7" s="40">
        <v>2016</v>
      </c>
      <c r="E7" s="40">
        <v>328</v>
      </c>
      <c r="F7" s="41" t="s">
        <v>69</v>
      </c>
      <c r="G7" s="42">
        <v>-208235.61</v>
      </c>
      <c r="H7" s="40" t="s">
        <v>70</v>
      </c>
      <c r="I7" s="40">
        <v>972</v>
      </c>
      <c r="J7" s="41" t="s">
        <v>124</v>
      </c>
      <c r="K7" s="40">
        <v>11</v>
      </c>
      <c r="L7" s="45">
        <v>43308</v>
      </c>
    </row>
    <row r="8" spans="1:12" x14ac:dyDescent="0.2">
      <c r="A8" s="41" t="s">
        <v>160</v>
      </c>
      <c r="B8" s="40" t="s">
        <v>67</v>
      </c>
      <c r="C8" s="40" t="s">
        <v>68</v>
      </c>
      <c r="D8" s="40">
        <v>2017</v>
      </c>
      <c r="E8" s="40">
        <v>328</v>
      </c>
      <c r="F8" s="41" t="s">
        <v>69</v>
      </c>
      <c r="G8" s="42">
        <v>-60647.14</v>
      </c>
      <c r="H8" s="40" t="s">
        <v>70</v>
      </c>
      <c r="I8" s="40">
        <v>972</v>
      </c>
      <c r="J8" s="41" t="s">
        <v>124</v>
      </c>
      <c r="K8" s="40">
        <v>12</v>
      </c>
      <c r="L8" s="45">
        <v>43308</v>
      </c>
    </row>
    <row r="9" spans="1:12" x14ac:dyDescent="0.2">
      <c r="A9" s="41" t="s">
        <v>160</v>
      </c>
      <c r="B9" s="40" t="s">
        <v>67</v>
      </c>
      <c r="C9" s="40" t="s">
        <v>68</v>
      </c>
      <c r="D9" s="40">
        <v>2018</v>
      </c>
      <c r="E9" s="40">
        <v>328</v>
      </c>
      <c r="F9" s="41" t="s">
        <v>69</v>
      </c>
      <c r="G9" s="42">
        <v>-47186.3</v>
      </c>
      <c r="H9" s="40" t="s">
        <v>70</v>
      </c>
      <c r="I9" s="40">
        <v>972</v>
      </c>
      <c r="J9" s="41" t="s">
        <v>170</v>
      </c>
      <c r="K9" s="40">
        <v>11</v>
      </c>
      <c r="L9" s="45">
        <v>43646</v>
      </c>
    </row>
    <row r="10" spans="1:12" x14ac:dyDescent="0.2">
      <c r="A10" s="41" t="s">
        <v>160</v>
      </c>
      <c r="B10" s="40" t="s">
        <v>67</v>
      </c>
      <c r="C10" s="40" t="s">
        <v>68</v>
      </c>
      <c r="D10" s="40">
        <v>2018</v>
      </c>
      <c r="E10" s="40">
        <v>328</v>
      </c>
      <c r="F10" s="41" t="s">
        <v>69</v>
      </c>
      <c r="G10" s="42">
        <v>-863929.39</v>
      </c>
      <c r="H10" s="40" t="s">
        <v>70</v>
      </c>
      <c r="I10" s="40">
        <v>972</v>
      </c>
      <c r="J10" s="41" t="s">
        <v>124</v>
      </c>
      <c r="K10" s="40">
        <v>13</v>
      </c>
      <c r="L10" s="45">
        <v>43308</v>
      </c>
    </row>
    <row r="11" spans="1:12" x14ac:dyDescent="0.2">
      <c r="A11" s="41" t="s">
        <v>160</v>
      </c>
      <c r="B11" s="40" t="s">
        <v>67</v>
      </c>
      <c r="C11" s="40" t="s">
        <v>68</v>
      </c>
      <c r="D11" s="40">
        <v>2019</v>
      </c>
      <c r="E11" s="40">
        <v>328</v>
      </c>
      <c r="F11" s="41" t="s">
        <v>69</v>
      </c>
      <c r="G11" s="42">
        <v>47634.94</v>
      </c>
      <c r="H11" s="40" t="s">
        <v>70</v>
      </c>
      <c r="I11" s="40">
        <v>971</v>
      </c>
      <c r="J11" s="41" t="s">
        <v>170</v>
      </c>
      <c r="K11" s="40">
        <v>1</v>
      </c>
      <c r="L11" s="45">
        <v>43646</v>
      </c>
    </row>
    <row r="12" spans="1:12" x14ac:dyDescent="0.2">
      <c r="A12" s="41" t="s">
        <v>160</v>
      </c>
      <c r="B12" s="40" t="s">
        <v>67</v>
      </c>
      <c r="C12" s="40" t="s">
        <v>68</v>
      </c>
      <c r="D12" s="40">
        <v>2019</v>
      </c>
      <c r="E12" s="40">
        <v>328</v>
      </c>
      <c r="F12" s="41" t="s">
        <v>69</v>
      </c>
      <c r="G12" s="42">
        <v>1175123.93</v>
      </c>
      <c r="H12" s="40" t="s">
        <v>70</v>
      </c>
      <c r="I12" s="40">
        <v>971</v>
      </c>
      <c r="J12" s="41" t="s">
        <v>124</v>
      </c>
      <c r="K12" s="40">
        <v>8</v>
      </c>
      <c r="L12" s="45">
        <v>43308</v>
      </c>
    </row>
    <row r="13" spans="1:12" ht="13.5" thickBot="1" x14ac:dyDescent="0.25">
      <c r="A13" s="41"/>
      <c r="B13" s="40"/>
      <c r="C13" s="40"/>
      <c r="D13" s="40"/>
      <c r="E13" s="40"/>
      <c r="F13" s="41"/>
      <c r="G13" s="46">
        <f>SUM(G4:G12)</f>
        <v>0</v>
      </c>
      <c r="H13" s="40"/>
      <c r="I13" s="40"/>
      <c r="J13" s="41"/>
      <c r="K13" s="40"/>
      <c r="L13" s="45"/>
    </row>
  </sheetData>
  <pageMargins left="0.7" right="0.7" top="0.75" bottom="0.75" header="0.3" footer="0.3"/>
  <pageSetup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3912E-0F22-4C5E-866B-915FBCC3132F}">
  <dimension ref="A1:I56"/>
  <sheetViews>
    <sheetView workbookViewId="0">
      <selection activeCell="Q25" sqref="Q25"/>
    </sheetView>
  </sheetViews>
  <sheetFormatPr defaultRowHeight="12.75" x14ac:dyDescent="0.2"/>
  <cols>
    <col min="1" max="2" width="14.7109375" style="94" customWidth="1"/>
    <col min="3" max="8" width="14" style="94" customWidth="1"/>
    <col min="9" max="9" width="13.140625" style="94" customWidth="1"/>
    <col min="10" max="10" width="9.140625" style="94" customWidth="1"/>
    <col min="11" max="16384" width="9.140625" style="94"/>
  </cols>
  <sheetData>
    <row r="1" spans="1:9" x14ac:dyDescent="0.2">
      <c r="A1" s="183"/>
      <c r="B1" s="183"/>
      <c r="C1" s="183"/>
      <c r="D1" s="183"/>
      <c r="E1" s="183"/>
      <c r="F1" s="183"/>
      <c r="G1" s="183"/>
      <c r="H1" s="183"/>
      <c r="I1" s="183"/>
    </row>
    <row r="2" spans="1:9" x14ac:dyDescent="0.2">
      <c r="A2" s="183" t="s">
        <v>0</v>
      </c>
      <c r="B2" s="184" t="s">
        <v>1</v>
      </c>
      <c r="C2" s="184"/>
      <c r="D2" s="184"/>
      <c r="E2" s="183"/>
      <c r="F2" s="183"/>
      <c r="G2" s="185" t="s">
        <v>2</v>
      </c>
      <c r="H2" s="186" t="s">
        <v>209</v>
      </c>
      <c r="I2" s="186"/>
    </row>
    <row r="3" spans="1:9" x14ac:dyDescent="0.2">
      <c r="A3" s="183" t="s">
        <v>4</v>
      </c>
      <c r="B3" s="187" t="s">
        <v>210</v>
      </c>
      <c r="C3" s="184"/>
      <c r="D3" s="184"/>
      <c r="E3" s="183"/>
      <c r="F3" s="183"/>
      <c r="G3" s="185" t="s">
        <v>6</v>
      </c>
      <c r="H3" s="188" t="s">
        <v>211</v>
      </c>
      <c r="I3" s="188"/>
    </row>
    <row r="4" spans="1:9" x14ac:dyDescent="0.2">
      <c r="A4" s="183" t="s">
        <v>8</v>
      </c>
      <c r="B4" s="186" t="s">
        <v>212</v>
      </c>
      <c r="C4" s="186"/>
      <c r="D4" s="186"/>
      <c r="E4" s="183"/>
      <c r="F4" s="183"/>
      <c r="G4" s="185" t="s">
        <v>10</v>
      </c>
      <c r="H4" s="187" t="s">
        <v>11</v>
      </c>
      <c r="I4" s="184"/>
    </row>
    <row r="5" spans="1:9" x14ac:dyDescent="0.2">
      <c r="A5" s="183" t="s">
        <v>12</v>
      </c>
      <c r="B5" s="186" t="s">
        <v>213</v>
      </c>
      <c r="C5" s="188"/>
      <c r="D5" s="188"/>
      <c r="E5" s="183"/>
      <c r="F5" s="183"/>
      <c r="G5" s="185" t="s">
        <v>14</v>
      </c>
      <c r="H5" s="189" t="s">
        <v>214</v>
      </c>
      <c r="I5" s="190"/>
    </row>
    <row r="6" spans="1:9" x14ac:dyDescent="0.2">
      <c r="A6" s="183"/>
      <c r="B6" s="183"/>
      <c r="C6" s="183"/>
      <c r="D6" s="183"/>
      <c r="E6" s="183"/>
      <c r="F6" s="183"/>
      <c r="G6" s="183"/>
      <c r="H6" s="183"/>
      <c r="I6" s="183"/>
    </row>
    <row r="7" spans="1:9" x14ac:dyDescent="0.2">
      <c r="A7" s="183"/>
      <c r="B7" s="183"/>
      <c r="C7" s="183"/>
      <c r="D7" s="183"/>
      <c r="E7" s="183"/>
      <c r="F7" s="183"/>
      <c r="G7" s="183"/>
      <c r="H7" s="183"/>
      <c r="I7" s="183"/>
    </row>
    <row r="8" spans="1:9" x14ac:dyDescent="0.2">
      <c r="A8" s="191" t="s">
        <v>15</v>
      </c>
      <c r="B8" s="183"/>
      <c r="C8" s="183"/>
      <c r="D8" s="183"/>
      <c r="E8" s="183"/>
      <c r="F8" s="183"/>
      <c r="G8" s="183"/>
      <c r="H8" s="183"/>
      <c r="I8" s="183"/>
    </row>
    <row r="9" spans="1:9" x14ac:dyDescent="0.2">
      <c r="A9" s="183" t="s">
        <v>250</v>
      </c>
      <c r="B9" s="183"/>
      <c r="C9" s="183"/>
      <c r="D9" s="183"/>
      <c r="E9" s="183"/>
      <c r="F9" s="183"/>
      <c r="G9" s="183"/>
      <c r="H9" s="183"/>
      <c r="I9" s="183"/>
    </row>
    <row r="10" spans="1:9" x14ac:dyDescent="0.2">
      <c r="A10" s="183" t="s">
        <v>251</v>
      </c>
      <c r="B10" s="183"/>
      <c r="C10" s="183"/>
      <c r="D10" s="183"/>
      <c r="E10" s="183"/>
      <c r="F10" s="183"/>
      <c r="G10" s="183"/>
      <c r="H10" s="183"/>
      <c r="I10" s="183"/>
    </row>
    <row r="11" spans="1:9" x14ac:dyDescent="0.2">
      <c r="A11" s="183" t="s">
        <v>252</v>
      </c>
      <c r="B11" s="183"/>
      <c r="C11" s="183"/>
      <c r="D11" s="183"/>
      <c r="E11" s="183"/>
      <c r="F11" s="183"/>
      <c r="G11" s="183"/>
      <c r="H11" s="183"/>
      <c r="I11" s="183"/>
    </row>
    <row r="12" spans="1:9" x14ac:dyDescent="0.2">
      <c r="A12" s="191" t="s">
        <v>18</v>
      </c>
      <c r="B12" s="191"/>
      <c r="C12" s="183"/>
      <c r="D12" s="183"/>
      <c r="E12" s="183"/>
      <c r="F12" s="183"/>
      <c r="G12" s="183"/>
      <c r="H12" s="183"/>
      <c r="I12" s="183"/>
    </row>
    <row r="13" spans="1:9" x14ac:dyDescent="0.2">
      <c r="A13" s="183" t="s">
        <v>253</v>
      </c>
      <c r="B13" s="183"/>
      <c r="C13" s="183"/>
      <c r="D13" s="183"/>
      <c r="E13" s="183"/>
      <c r="F13" s="183"/>
      <c r="G13" s="183"/>
      <c r="H13" s="183"/>
      <c r="I13" s="183"/>
    </row>
    <row r="14" spans="1:9" x14ac:dyDescent="0.2">
      <c r="A14" s="183" t="s">
        <v>254</v>
      </c>
      <c r="B14" s="183"/>
      <c r="C14" s="183"/>
      <c r="D14" s="183"/>
      <c r="E14" s="183"/>
      <c r="F14" s="183"/>
      <c r="G14" s="183"/>
      <c r="H14" s="183"/>
      <c r="I14" s="183"/>
    </row>
    <row r="15" spans="1:9" x14ac:dyDescent="0.2">
      <c r="A15" s="183" t="s">
        <v>255</v>
      </c>
      <c r="B15" s="183"/>
      <c r="C15" s="183"/>
      <c r="D15" s="183"/>
      <c r="E15" s="183"/>
      <c r="F15" s="183"/>
      <c r="G15" s="183"/>
      <c r="H15" s="183"/>
      <c r="I15" s="183"/>
    </row>
    <row r="16" spans="1:9" x14ac:dyDescent="0.2">
      <c r="A16" s="183" t="s">
        <v>256</v>
      </c>
      <c r="B16" s="183"/>
      <c r="C16" s="183"/>
      <c r="D16" s="183"/>
      <c r="E16" s="183"/>
      <c r="F16" s="183"/>
      <c r="G16" s="183"/>
      <c r="H16" s="183"/>
      <c r="I16" s="183"/>
    </row>
    <row r="17" spans="1:9" x14ac:dyDescent="0.2">
      <c r="A17" s="183" t="s">
        <v>257</v>
      </c>
      <c r="B17" s="183"/>
      <c r="C17" s="183"/>
      <c r="D17" s="183"/>
      <c r="E17" s="183"/>
      <c r="F17" s="183"/>
      <c r="G17" s="183"/>
      <c r="H17" s="183"/>
      <c r="I17" s="183"/>
    </row>
    <row r="18" spans="1:9" x14ac:dyDescent="0.2">
      <c r="A18" s="191" t="s">
        <v>20</v>
      </c>
      <c r="B18" s="191"/>
      <c r="C18" s="191"/>
      <c r="D18" s="183"/>
      <c r="E18" s="183"/>
      <c r="F18" s="183"/>
      <c r="G18" s="183"/>
      <c r="H18" s="183"/>
      <c r="I18" s="183"/>
    </row>
    <row r="19" spans="1:9" x14ac:dyDescent="0.2">
      <c r="A19" s="183" t="s">
        <v>215</v>
      </c>
      <c r="B19" s="183"/>
      <c r="C19" s="183"/>
      <c r="D19" s="183"/>
      <c r="E19" s="183"/>
      <c r="F19" s="183"/>
      <c r="G19" s="183"/>
      <c r="H19" s="183"/>
      <c r="I19" s="183"/>
    </row>
    <row r="20" spans="1:9" x14ac:dyDescent="0.2">
      <c r="A20" s="191" t="s">
        <v>22</v>
      </c>
      <c r="B20" s="191"/>
      <c r="C20" s="191"/>
      <c r="D20" s="191"/>
      <c r="E20" s="183"/>
      <c r="F20" s="183"/>
      <c r="G20" s="183"/>
      <c r="H20" s="183"/>
      <c r="I20" s="183"/>
    </row>
    <row r="21" spans="1:9" x14ac:dyDescent="0.2">
      <c r="A21" s="183" t="s">
        <v>258</v>
      </c>
      <c r="B21" s="183"/>
      <c r="C21" s="183"/>
      <c r="D21" s="183"/>
      <c r="E21" s="183"/>
      <c r="F21" s="183"/>
      <c r="G21" s="183"/>
      <c r="H21" s="183"/>
      <c r="I21" s="183"/>
    </row>
    <row r="22" spans="1:9" x14ac:dyDescent="0.2">
      <c r="A22" s="183" t="s">
        <v>259</v>
      </c>
      <c r="B22" s="183"/>
      <c r="C22" s="183"/>
      <c r="D22" s="183"/>
      <c r="E22" s="183"/>
      <c r="F22" s="183"/>
      <c r="G22" s="183"/>
      <c r="H22" s="183"/>
      <c r="I22" s="183"/>
    </row>
    <row r="23" spans="1:9" x14ac:dyDescent="0.2">
      <c r="A23" s="183" t="s">
        <v>260</v>
      </c>
      <c r="B23" s="183"/>
      <c r="C23" s="183"/>
      <c r="D23" s="183"/>
      <c r="E23" s="183"/>
      <c r="F23" s="183"/>
      <c r="G23" s="183"/>
      <c r="H23" s="183"/>
      <c r="I23" s="183"/>
    </row>
    <row r="24" spans="1:9" x14ac:dyDescent="0.2">
      <c r="A24" s="183" t="s">
        <v>261</v>
      </c>
      <c r="B24" s="183"/>
      <c r="C24" s="183"/>
      <c r="D24" s="183"/>
      <c r="E24" s="183"/>
      <c r="F24" s="183"/>
      <c r="G24" s="183"/>
      <c r="H24" s="183"/>
      <c r="I24" s="183"/>
    </row>
    <row r="25" spans="1:9" x14ac:dyDescent="0.2">
      <c r="A25" s="183" t="s">
        <v>262</v>
      </c>
      <c r="B25" s="183"/>
      <c r="C25" s="183"/>
      <c r="D25" s="183"/>
      <c r="E25" s="183"/>
      <c r="F25" s="183"/>
      <c r="G25" s="183"/>
      <c r="H25" s="183"/>
      <c r="I25" s="183"/>
    </row>
    <row r="26" spans="1:9" x14ac:dyDescent="0.2">
      <c r="A26" s="183" t="s">
        <v>263</v>
      </c>
      <c r="B26" s="183"/>
      <c r="C26" s="183"/>
      <c r="D26" s="183"/>
      <c r="E26" s="183"/>
      <c r="F26" s="183"/>
      <c r="G26" s="183"/>
      <c r="H26" s="183"/>
      <c r="I26" s="183"/>
    </row>
    <row r="27" spans="1:9" x14ac:dyDescent="0.2">
      <c r="A27" s="191" t="s">
        <v>24</v>
      </c>
      <c r="B27" s="183"/>
      <c r="C27" s="183"/>
      <c r="D27" s="183"/>
      <c r="E27" s="183"/>
      <c r="F27" s="183"/>
      <c r="G27" s="183"/>
      <c r="H27" s="183"/>
      <c r="I27" s="183"/>
    </row>
    <row r="28" spans="1:9" x14ac:dyDescent="0.2">
      <c r="A28" s="183"/>
      <c r="B28" s="183"/>
      <c r="C28" s="183"/>
      <c r="D28" s="183"/>
      <c r="E28" s="183"/>
      <c r="F28" s="183"/>
      <c r="G28" s="183"/>
      <c r="H28" s="183"/>
      <c r="I28" s="183"/>
    </row>
    <row r="29" spans="1:9" x14ac:dyDescent="0.2">
      <c r="A29" s="455" t="s">
        <v>27</v>
      </c>
      <c r="B29" s="455"/>
      <c r="C29" s="455"/>
      <c r="D29" s="455"/>
      <c r="E29" s="455"/>
      <c r="F29" s="455"/>
      <c r="G29" s="455"/>
      <c r="H29" s="455"/>
      <c r="I29" s="455"/>
    </row>
    <row r="30" spans="1:9" x14ac:dyDescent="0.2">
      <c r="A30" s="192"/>
      <c r="B30" s="193"/>
      <c r="C30" s="194" t="s">
        <v>28</v>
      </c>
      <c r="D30" s="194" t="s">
        <v>29</v>
      </c>
      <c r="E30" s="194" t="s">
        <v>30</v>
      </c>
      <c r="F30" s="194" t="s">
        <v>31</v>
      </c>
      <c r="G30" s="194" t="s">
        <v>32</v>
      </c>
      <c r="H30" s="194" t="s">
        <v>33</v>
      </c>
      <c r="I30" s="194" t="s">
        <v>34</v>
      </c>
    </row>
    <row r="31" spans="1:9" x14ac:dyDescent="0.2">
      <c r="A31" s="192"/>
      <c r="B31" s="193"/>
      <c r="C31" s="195" t="s">
        <v>35</v>
      </c>
      <c r="D31" s="196" t="s">
        <v>35</v>
      </c>
      <c r="E31" s="197" t="s">
        <v>35</v>
      </c>
      <c r="F31" s="197" t="s">
        <v>35</v>
      </c>
      <c r="G31" s="197" t="s">
        <v>36</v>
      </c>
      <c r="H31" s="197" t="s">
        <v>36</v>
      </c>
      <c r="I31" s="197" t="s">
        <v>36</v>
      </c>
    </row>
    <row r="32" spans="1:9" x14ac:dyDescent="0.2">
      <c r="A32" s="192" t="s">
        <v>37</v>
      </c>
      <c r="B32" s="193"/>
      <c r="C32" s="198"/>
      <c r="D32" s="199"/>
      <c r="E32" s="199"/>
      <c r="F32" s="199"/>
      <c r="G32" s="199"/>
      <c r="H32" s="200">
        <v>180000</v>
      </c>
      <c r="I32" s="200">
        <v>360000</v>
      </c>
    </row>
    <row r="33" spans="1:9" x14ac:dyDescent="0.2">
      <c r="A33" s="192" t="s">
        <v>38</v>
      </c>
      <c r="B33" s="193"/>
      <c r="C33" s="198"/>
      <c r="D33" s="199">
        <f>C44</f>
        <v>0</v>
      </c>
      <c r="E33" s="199">
        <f>D44</f>
        <v>0</v>
      </c>
      <c r="F33" s="199">
        <v>15220170</v>
      </c>
      <c r="G33" s="199">
        <f>F44</f>
        <v>890440</v>
      </c>
      <c r="H33" s="199">
        <f>G44</f>
        <v>890440</v>
      </c>
      <c r="I33" s="199">
        <f>H44</f>
        <v>890440</v>
      </c>
    </row>
    <row r="34" spans="1:9" x14ac:dyDescent="0.2">
      <c r="A34" s="192" t="s">
        <v>39</v>
      </c>
      <c r="B34" s="193"/>
      <c r="C34" s="198"/>
      <c r="D34" s="199"/>
      <c r="E34" s="199"/>
      <c r="F34" s="199">
        <v>127788</v>
      </c>
      <c r="G34" s="200">
        <v>0</v>
      </c>
      <c r="H34" s="200">
        <v>180000</v>
      </c>
      <c r="I34" s="200">
        <v>360000</v>
      </c>
    </row>
    <row r="35" spans="1:9" x14ac:dyDescent="0.2">
      <c r="A35" s="192" t="s">
        <v>40</v>
      </c>
      <c r="B35" s="193"/>
      <c r="C35" s="198"/>
      <c r="D35" s="199"/>
      <c r="E35" s="199"/>
      <c r="F35" s="198">
        <v>15307518</v>
      </c>
      <c r="G35" s="200">
        <v>0</v>
      </c>
      <c r="H35" s="200">
        <v>180000</v>
      </c>
      <c r="I35" s="200">
        <v>360000</v>
      </c>
    </row>
    <row r="36" spans="1:9" x14ac:dyDescent="0.2">
      <c r="A36" s="192"/>
      <c r="B36" s="193"/>
      <c r="C36" s="198"/>
      <c r="D36" s="199"/>
      <c r="E36" s="199"/>
      <c r="F36" s="199"/>
      <c r="G36" s="199"/>
      <c r="H36" s="199"/>
      <c r="I36" s="199"/>
    </row>
    <row r="37" spans="1:9" x14ac:dyDescent="0.2">
      <c r="A37" s="201" t="s">
        <v>41</v>
      </c>
      <c r="B37" s="202"/>
      <c r="C37" s="203"/>
      <c r="D37" s="203"/>
      <c r="E37" s="203"/>
      <c r="F37" s="203"/>
      <c r="G37" s="203"/>
      <c r="H37" s="203"/>
      <c r="I37" s="204"/>
    </row>
    <row r="38" spans="1:9" x14ac:dyDescent="0.2">
      <c r="A38" s="201" t="s">
        <v>42</v>
      </c>
      <c r="B38" s="205"/>
      <c r="C38" s="204"/>
      <c r="D38" s="206"/>
      <c r="E38" s="203"/>
      <c r="F38" s="203"/>
      <c r="G38" s="203"/>
      <c r="H38" s="203"/>
      <c r="I38" s="204"/>
    </row>
    <row r="39" spans="1:9" x14ac:dyDescent="0.2">
      <c r="A39" s="207" t="s">
        <v>43</v>
      </c>
      <c r="B39" s="208"/>
      <c r="C39" s="204"/>
      <c r="D39" s="209"/>
      <c r="E39" s="209"/>
      <c r="F39" s="209">
        <v>850000</v>
      </c>
      <c r="G39" s="200">
        <v>0</v>
      </c>
      <c r="H39" s="200">
        <v>0</v>
      </c>
      <c r="I39" s="200">
        <v>0</v>
      </c>
    </row>
    <row r="40" spans="1:9" x14ac:dyDescent="0.2">
      <c r="A40" s="207"/>
      <c r="B40" s="208"/>
      <c r="C40" s="204"/>
      <c r="D40" s="209"/>
      <c r="E40" s="209"/>
      <c r="F40" s="209"/>
      <c r="G40" s="209"/>
      <c r="H40" s="209"/>
      <c r="I40" s="209"/>
    </row>
    <row r="41" spans="1:9" x14ac:dyDescent="0.2">
      <c r="A41" s="207"/>
      <c r="B41" s="208"/>
      <c r="C41" s="204"/>
      <c r="D41" s="209"/>
      <c r="E41" s="209"/>
      <c r="F41" s="209"/>
      <c r="G41" s="209"/>
      <c r="H41" s="209"/>
      <c r="I41" s="209"/>
    </row>
    <row r="42" spans="1:9" x14ac:dyDescent="0.2">
      <c r="A42" s="201" t="s">
        <v>44</v>
      </c>
      <c r="B42" s="205"/>
      <c r="C42" s="204">
        <f t="shared" ref="C42:I42" si="0">SUM(C39:C41)</f>
        <v>0</v>
      </c>
      <c r="D42" s="204">
        <f t="shared" si="0"/>
        <v>0</v>
      </c>
      <c r="E42" s="204">
        <f t="shared" si="0"/>
        <v>0</v>
      </c>
      <c r="F42" s="204">
        <f t="shared" si="0"/>
        <v>850000</v>
      </c>
      <c r="G42" s="204">
        <f t="shared" si="0"/>
        <v>0</v>
      </c>
      <c r="H42" s="204">
        <f t="shared" si="0"/>
        <v>0</v>
      </c>
      <c r="I42" s="204">
        <f t="shared" si="0"/>
        <v>0</v>
      </c>
    </row>
    <row r="43" spans="1:9" x14ac:dyDescent="0.2">
      <c r="A43" s="192"/>
      <c r="B43" s="193"/>
      <c r="C43" s="198"/>
      <c r="D43" s="199"/>
      <c r="E43" s="199"/>
      <c r="F43" s="199"/>
      <c r="G43" s="199"/>
      <c r="H43" s="199"/>
      <c r="I43" s="199"/>
    </row>
    <row r="44" spans="1:9" x14ac:dyDescent="0.2">
      <c r="A44" s="192" t="s">
        <v>45</v>
      </c>
      <c r="B44" s="193"/>
      <c r="C44" s="198">
        <f t="shared" ref="C44:I44" si="1">+C33+C34-C35+C42</f>
        <v>0</v>
      </c>
      <c r="D44" s="198">
        <f t="shared" si="1"/>
        <v>0</v>
      </c>
      <c r="E44" s="198">
        <f t="shared" si="1"/>
        <v>0</v>
      </c>
      <c r="F44" s="198">
        <f t="shared" si="1"/>
        <v>890440</v>
      </c>
      <c r="G44" s="198">
        <f t="shared" si="1"/>
        <v>890440</v>
      </c>
      <c r="H44" s="198">
        <f t="shared" si="1"/>
        <v>890440</v>
      </c>
      <c r="I44" s="198">
        <f t="shared" si="1"/>
        <v>890440</v>
      </c>
    </row>
    <row r="45" spans="1:9" x14ac:dyDescent="0.2">
      <c r="A45" s="210"/>
      <c r="B45" s="211"/>
      <c r="C45" s="212"/>
      <c r="D45" s="213"/>
      <c r="E45" s="213"/>
      <c r="F45" s="199"/>
      <c r="G45" s="199"/>
      <c r="H45" s="199"/>
      <c r="I45" s="199"/>
    </row>
    <row r="46" spans="1:9" x14ac:dyDescent="0.2">
      <c r="A46" s="192" t="s">
        <v>46</v>
      </c>
      <c r="B46" s="193"/>
      <c r="C46" s="212"/>
      <c r="D46" s="213"/>
      <c r="E46" s="213"/>
      <c r="F46" s="199"/>
      <c r="G46" s="200">
        <v>0</v>
      </c>
      <c r="H46" s="200">
        <v>0</v>
      </c>
      <c r="I46" s="200">
        <v>0</v>
      </c>
    </row>
    <row r="47" spans="1:9" x14ac:dyDescent="0.2">
      <c r="A47" s="210"/>
      <c r="B47" s="211"/>
      <c r="C47" s="212"/>
      <c r="D47" s="213"/>
      <c r="E47" s="213"/>
      <c r="F47" s="199"/>
      <c r="G47" s="199"/>
      <c r="H47" s="199"/>
      <c r="I47" s="199"/>
    </row>
    <row r="48" spans="1:9" x14ac:dyDescent="0.2">
      <c r="A48" s="192" t="s">
        <v>47</v>
      </c>
      <c r="B48" s="214"/>
      <c r="C48" s="215">
        <f t="shared" ref="C48:I48" si="2">C44-C46</f>
        <v>0</v>
      </c>
      <c r="D48" s="215">
        <f t="shared" si="2"/>
        <v>0</v>
      </c>
      <c r="E48" s="215">
        <f t="shared" si="2"/>
        <v>0</v>
      </c>
      <c r="F48" s="216">
        <f t="shared" si="2"/>
        <v>890440</v>
      </c>
      <c r="G48" s="216">
        <f t="shared" si="2"/>
        <v>890440</v>
      </c>
      <c r="H48" s="216">
        <f t="shared" si="2"/>
        <v>890440</v>
      </c>
      <c r="I48" s="216">
        <f t="shared" si="2"/>
        <v>890440</v>
      </c>
    </row>
    <row r="49" spans="1:9" x14ac:dyDescent="0.2">
      <c r="A49" s="217"/>
      <c r="B49" s="217"/>
      <c r="C49" s="218"/>
      <c r="D49" s="218"/>
      <c r="E49" s="218"/>
      <c r="F49" s="218"/>
      <c r="G49" s="218"/>
      <c r="H49" s="218"/>
      <c r="I49" s="218"/>
    </row>
    <row r="50" spans="1:9" x14ac:dyDescent="0.2">
      <c r="A50" s="105" t="s">
        <v>48</v>
      </c>
      <c r="B50" s="95"/>
      <c r="C50" s="106"/>
      <c r="D50" s="106"/>
      <c r="E50" s="107"/>
      <c r="F50" s="107"/>
      <c r="G50" s="107"/>
      <c r="H50" s="107"/>
      <c r="I50" s="107"/>
    </row>
    <row r="51" spans="1:9" x14ac:dyDescent="0.2">
      <c r="A51" s="108" t="s">
        <v>49</v>
      </c>
      <c r="B51" s="100"/>
      <c r="C51" s="109"/>
      <c r="D51" s="109"/>
      <c r="E51" s="101"/>
      <c r="F51" s="101"/>
      <c r="G51" s="101"/>
      <c r="H51" s="101"/>
      <c r="I51" s="101"/>
    </row>
    <row r="52" spans="1:9" x14ac:dyDescent="0.2">
      <c r="A52" s="96"/>
      <c r="B52" s="97"/>
      <c r="C52" s="98"/>
      <c r="D52" s="98"/>
      <c r="E52" s="98"/>
      <c r="F52" s="98"/>
      <c r="G52" s="98"/>
      <c r="H52" s="98"/>
      <c r="I52" s="98"/>
    </row>
    <row r="53" spans="1:9" x14ac:dyDescent="0.2">
      <c r="A53" s="96" t="s">
        <v>50</v>
      </c>
      <c r="B53" s="97"/>
      <c r="C53" s="99"/>
      <c r="D53" s="99"/>
      <c r="E53" s="98"/>
      <c r="F53" s="98"/>
      <c r="G53" s="98"/>
      <c r="H53" s="98"/>
      <c r="I53" s="98"/>
    </row>
    <row r="54" spans="1:9" x14ac:dyDescent="0.2">
      <c r="A54" s="96"/>
      <c r="B54" s="97"/>
      <c r="C54" s="99"/>
      <c r="D54" s="99"/>
      <c r="E54" s="98"/>
      <c r="F54" s="98"/>
      <c r="G54" s="98"/>
      <c r="H54" s="98"/>
      <c r="I54" s="98"/>
    </row>
    <row r="55" spans="1:9" x14ac:dyDescent="0.2">
      <c r="A55" s="108" t="s">
        <v>51</v>
      </c>
      <c r="B55" s="102"/>
      <c r="C55" s="99"/>
      <c r="D55" s="99"/>
      <c r="E55" s="98"/>
      <c r="F55" s="98"/>
      <c r="G55" s="98"/>
      <c r="H55" s="98"/>
      <c r="I55" s="98"/>
    </row>
    <row r="56" spans="1:9" x14ac:dyDescent="0.2">
      <c r="A56" s="110" t="s">
        <v>52</v>
      </c>
      <c r="B56" s="111"/>
      <c r="C56" s="99"/>
      <c r="D56" s="99"/>
      <c r="E56" s="98"/>
      <c r="F56" s="98"/>
      <c r="G56" s="98"/>
      <c r="H56" s="98"/>
      <c r="I56" s="98"/>
    </row>
  </sheetData>
  <mergeCells count="1">
    <mergeCell ref="A29:I29"/>
  </mergeCells>
  <printOptions horizontalCentered="1"/>
  <pageMargins left="0.75000000000000011" right="0.75000000000000011" top="0.60000000000000009" bottom="0.55000000000000004" header="0.28000000000000003" footer="0.16000000000000003"/>
  <pageSetup scale="94" fitToWidth="0" fitToHeight="0" orientation="landscape" r:id="rId1"/>
  <headerFooter alignWithMargins="0">
    <oddHeader>&amp;C&amp;"-,Bold"Report on Non-General Fund Information
&amp;"-,Regular"for Submittal to the 2020 Legislature</oddHeader>
    <oddFooter>&amp;LForm 37-47 (rev. 9/17/19)&amp;R&amp;D  &amp;T</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5499-C115-450D-8147-92DA9BBB4B15}">
  <dimension ref="A1:L14"/>
  <sheetViews>
    <sheetView workbookViewId="0">
      <selection activeCell="Q25" sqref="Q25"/>
    </sheetView>
  </sheetViews>
  <sheetFormatPr defaultRowHeight="12.75" x14ac:dyDescent="0.2"/>
  <cols>
    <col min="1" max="6" width="9.140625" style="94" customWidth="1"/>
    <col min="7" max="7" width="14.5703125" style="94" bestFit="1" customWidth="1"/>
    <col min="8" max="8" width="9.140625" style="94" customWidth="1"/>
    <col min="9" max="16384" width="9.140625" style="94"/>
  </cols>
  <sheetData>
    <row r="1" spans="1:12" ht="15" x14ac:dyDescent="0.2">
      <c r="A1" s="112" t="s">
        <v>53</v>
      </c>
    </row>
    <row r="3" spans="1:12" ht="30" x14ac:dyDescent="0.2">
      <c r="A3" s="113" t="s">
        <v>54</v>
      </c>
      <c r="B3" s="113" t="s">
        <v>55</v>
      </c>
      <c r="C3" s="113" t="s">
        <v>56</v>
      </c>
      <c r="D3" s="113" t="s">
        <v>57</v>
      </c>
      <c r="E3" s="113" t="s">
        <v>58</v>
      </c>
      <c r="F3" s="113" t="s">
        <v>59</v>
      </c>
      <c r="G3" s="114" t="s">
        <v>60</v>
      </c>
      <c r="H3" s="113" t="s">
        <v>61</v>
      </c>
      <c r="I3" s="113" t="s">
        <v>62</v>
      </c>
      <c r="J3" s="113" t="s">
        <v>63</v>
      </c>
      <c r="K3" s="113" t="s">
        <v>64</v>
      </c>
      <c r="L3" s="113" t="s">
        <v>65</v>
      </c>
    </row>
    <row r="4" spans="1:12" x14ac:dyDescent="0.2">
      <c r="A4" s="115" t="s">
        <v>217</v>
      </c>
      <c r="B4" s="116" t="s">
        <v>67</v>
      </c>
      <c r="C4" s="116" t="s">
        <v>68</v>
      </c>
      <c r="D4" s="116">
        <v>2005</v>
      </c>
      <c r="E4" s="116">
        <v>342</v>
      </c>
      <c r="F4" s="115" t="s">
        <v>187</v>
      </c>
      <c r="G4" s="117">
        <v>-14525.4</v>
      </c>
      <c r="H4" s="116" t="s">
        <v>70</v>
      </c>
      <c r="I4" s="116">
        <v>972</v>
      </c>
      <c r="J4" s="115" t="s">
        <v>218</v>
      </c>
      <c r="K4" s="116">
        <v>2</v>
      </c>
      <c r="L4" s="118">
        <v>43594</v>
      </c>
    </row>
    <row r="5" spans="1:12" x14ac:dyDescent="0.2">
      <c r="A5" s="115" t="s">
        <v>217</v>
      </c>
      <c r="B5" s="116" t="s">
        <v>67</v>
      </c>
      <c r="C5" s="116" t="s">
        <v>68</v>
      </c>
      <c r="D5" s="116">
        <v>2009</v>
      </c>
      <c r="E5" s="116">
        <v>342</v>
      </c>
      <c r="F5" s="115" t="s">
        <v>187</v>
      </c>
      <c r="G5" s="117">
        <v>-93149</v>
      </c>
      <c r="H5" s="116" t="s">
        <v>70</v>
      </c>
      <c r="I5" s="116">
        <v>972</v>
      </c>
      <c r="J5" s="115" t="s">
        <v>218</v>
      </c>
      <c r="K5" s="116">
        <v>3</v>
      </c>
      <c r="L5" s="118">
        <v>43594</v>
      </c>
    </row>
    <row r="6" spans="1:12" x14ac:dyDescent="0.2">
      <c r="A6" s="115" t="s">
        <v>217</v>
      </c>
      <c r="B6" s="116" t="s">
        <v>67</v>
      </c>
      <c r="C6" s="116" t="s">
        <v>68</v>
      </c>
      <c r="D6" s="116">
        <v>2010</v>
      </c>
      <c r="E6" s="116">
        <v>342</v>
      </c>
      <c r="F6" s="115" t="s">
        <v>187</v>
      </c>
      <c r="G6" s="117">
        <v>-14857.21</v>
      </c>
      <c r="H6" s="116" t="s">
        <v>70</v>
      </c>
      <c r="I6" s="116">
        <v>972</v>
      </c>
      <c r="J6" s="115" t="s">
        <v>218</v>
      </c>
      <c r="K6" s="116">
        <v>4</v>
      </c>
      <c r="L6" s="118">
        <v>43594</v>
      </c>
    </row>
    <row r="7" spans="1:12" x14ac:dyDescent="0.2">
      <c r="A7" s="115" t="s">
        <v>217</v>
      </c>
      <c r="B7" s="116" t="s">
        <v>67</v>
      </c>
      <c r="C7" s="116" t="s">
        <v>68</v>
      </c>
      <c r="D7" s="116">
        <v>2011</v>
      </c>
      <c r="E7" s="116">
        <v>342</v>
      </c>
      <c r="F7" s="115" t="s">
        <v>187</v>
      </c>
      <c r="G7" s="117">
        <v>-124784.79</v>
      </c>
      <c r="H7" s="116" t="s">
        <v>70</v>
      </c>
      <c r="I7" s="116">
        <v>972</v>
      </c>
      <c r="J7" s="115" t="s">
        <v>218</v>
      </c>
      <c r="K7" s="116">
        <v>5</v>
      </c>
      <c r="L7" s="118">
        <v>43594</v>
      </c>
    </row>
    <row r="8" spans="1:12" x14ac:dyDescent="0.2">
      <c r="A8" s="115" t="s">
        <v>217</v>
      </c>
      <c r="B8" s="116" t="s">
        <v>67</v>
      </c>
      <c r="C8" s="116" t="s">
        <v>68</v>
      </c>
      <c r="D8" s="116">
        <v>2012</v>
      </c>
      <c r="E8" s="116">
        <v>342</v>
      </c>
      <c r="F8" s="115" t="s">
        <v>187</v>
      </c>
      <c r="G8" s="117">
        <v>-34875.46</v>
      </c>
      <c r="H8" s="116" t="s">
        <v>70</v>
      </c>
      <c r="I8" s="116">
        <v>972</v>
      </c>
      <c r="J8" s="115" t="s">
        <v>218</v>
      </c>
      <c r="K8" s="116">
        <v>6</v>
      </c>
      <c r="L8" s="118">
        <v>43594</v>
      </c>
    </row>
    <row r="9" spans="1:12" x14ac:dyDescent="0.2">
      <c r="A9" s="115" t="s">
        <v>217</v>
      </c>
      <c r="B9" s="116" t="s">
        <v>67</v>
      </c>
      <c r="C9" s="116" t="s">
        <v>68</v>
      </c>
      <c r="D9" s="116">
        <v>2013</v>
      </c>
      <c r="E9" s="116">
        <v>342</v>
      </c>
      <c r="F9" s="115" t="s">
        <v>187</v>
      </c>
      <c r="G9" s="117">
        <v>-0.01</v>
      </c>
      <c r="H9" s="116" t="s">
        <v>70</v>
      </c>
      <c r="I9" s="116">
        <v>972</v>
      </c>
      <c r="J9" s="115" t="s">
        <v>218</v>
      </c>
      <c r="K9" s="116">
        <v>7</v>
      </c>
      <c r="L9" s="118">
        <v>43594</v>
      </c>
    </row>
    <row r="10" spans="1:12" x14ac:dyDescent="0.2">
      <c r="A10" s="115" t="s">
        <v>217</v>
      </c>
      <c r="B10" s="116" t="s">
        <v>67</v>
      </c>
      <c r="C10" s="116" t="s">
        <v>68</v>
      </c>
      <c r="D10" s="116">
        <v>2014</v>
      </c>
      <c r="E10" s="116">
        <v>342</v>
      </c>
      <c r="F10" s="115" t="s">
        <v>187</v>
      </c>
      <c r="G10" s="117">
        <v>-58612.53</v>
      </c>
      <c r="H10" s="116" t="s">
        <v>70</v>
      </c>
      <c r="I10" s="116">
        <v>972</v>
      </c>
      <c r="J10" s="115" t="s">
        <v>218</v>
      </c>
      <c r="K10" s="116">
        <v>8</v>
      </c>
      <c r="L10" s="118">
        <v>43594</v>
      </c>
    </row>
    <row r="11" spans="1:12" x14ac:dyDescent="0.2">
      <c r="A11" s="115" t="s">
        <v>217</v>
      </c>
      <c r="B11" s="116" t="s">
        <v>67</v>
      </c>
      <c r="C11" s="116" t="s">
        <v>68</v>
      </c>
      <c r="D11" s="116">
        <v>2015</v>
      </c>
      <c r="E11" s="116">
        <v>342</v>
      </c>
      <c r="F11" s="115" t="s">
        <v>187</v>
      </c>
      <c r="G11" s="117">
        <v>-14799577.18</v>
      </c>
      <c r="H11" s="116" t="s">
        <v>70</v>
      </c>
      <c r="I11" s="116">
        <v>972</v>
      </c>
      <c r="J11" s="115" t="s">
        <v>218</v>
      </c>
      <c r="K11" s="116">
        <v>9</v>
      </c>
      <c r="L11" s="118">
        <v>43594</v>
      </c>
    </row>
    <row r="12" spans="1:12" x14ac:dyDescent="0.2">
      <c r="A12" s="115" t="s">
        <v>217</v>
      </c>
      <c r="B12" s="116" t="s">
        <v>67</v>
      </c>
      <c r="C12" s="116" t="s">
        <v>68</v>
      </c>
      <c r="D12" s="116">
        <v>2015</v>
      </c>
      <c r="E12" s="116">
        <v>342</v>
      </c>
      <c r="F12" s="115" t="s">
        <v>187</v>
      </c>
      <c r="G12" s="117">
        <v>850000</v>
      </c>
      <c r="H12" s="116" t="s">
        <v>70</v>
      </c>
      <c r="I12" s="116">
        <v>51</v>
      </c>
      <c r="J12" s="115" t="s">
        <v>219</v>
      </c>
      <c r="K12" s="116">
        <v>1</v>
      </c>
      <c r="L12" s="118">
        <v>43605</v>
      </c>
    </row>
    <row r="13" spans="1:12" x14ac:dyDescent="0.2">
      <c r="A13" s="115" t="s">
        <v>217</v>
      </c>
      <c r="B13" s="116" t="s">
        <v>67</v>
      </c>
      <c r="C13" s="116" t="s">
        <v>68</v>
      </c>
      <c r="D13" s="116">
        <v>2016</v>
      </c>
      <c r="E13" s="116">
        <v>342</v>
      </c>
      <c r="F13" s="115" t="s">
        <v>187</v>
      </c>
      <c r="G13" s="117">
        <v>15140381.58</v>
      </c>
      <c r="H13" s="116" t="s">
        <v>70</v>
      </c>
      <c r="I13" s="116">
        <v>971</v>
      </c>
      <c r="J13" s="115" t="s">
        <v>218</v>
      </c>
      <c r="K13" s="116">
        <v>1</v>
      </c>
      <c r="L13" s="118">
        <v>43594</v>
      </c>
    </row>
    <row r="14" spans="1:12" ht="13.5" thickBot="1" x14ac:dyDescent="0.25">
      <c r="A14" s="115"/>
      <c r="B14" s="116"/>
      <c r="C14" s="116"/>
      <c r="D14" s="116"/>
      <c r="E14" s="116"/>
      <c r="F14" s="115"/>
      <c r="G14" s="119">
        <f>SUM(G4:G13)</f>
        <v>850000</v>
      </c>
      <c r="H14" s="116"/>
      <c r="I14" s="116"/>
      <c r="J14" s="115"/>
      <c r="K14" s="116"/>
      <c r="L14" s="118"/>
    </row>
  </sheetData>
  <pageMargins left="0.75000000000000011" right="0.75000000000000011" top="1" bottom="1" header="0.5" footer="0.5"/>
  <pageSetup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54B45-EAAE-4008-8CD0-339EC8FEB5AF}">
  <dimension ref="A1:I49"/>
  <sheetViews>
    <sheetView workbookViewId="0">
      <selection activeCell="Q25" sqref="Q25"/>
    </sheetView>
  </sheetViews>
  <sheetFormatPr defaultRowHeight="12.75" x14ac:dyDescent="0.2"/>
  <cols>
    <col min="1" max="2" width="14.7109375" style="94" customWidth="1"/>
    <col min="3" max="8" width="14" style="94" customWidth="1"/>
    <col min="9" max="9" width="13.140625" style="94" customWidth="1"/>
    <col min="10" max="10" width="9.140625" style="94" customWidth="1"/>
    <col min="11" max="16384" width="9.140625" style="94"/>
  </cols>
  <sheetData>
    <row r="1" spans="1:9" x14ac:dyDescent="0.2">
      <c r="A1" s="183"/>
      <c r="B1" s="183"/>
      <c r="C1" s="183"/>
      <c r="D1" s="183"/>
      <c r="E1" s="183"/>
      <c r="F1" s="183"/>
      <c r="G1" s="183"/>
      <c r="H1" s="183"/>
      <c r="I1" s="183"/>
    </row>
    <row r="2" spans="1:9" x14ac:dyDescent="0.2">
      <c r="A2" s="183" t="s">
        <v>0</v>
      </c>
      <c r="B2" s="184" t="s">
        <v>1</v>
      </c>
      <c r="C2" s="184"/>
      <c r="D2" s="184"/>
      <c r="E2" s="183"/>
      <c r="F2" s="183"/>
      <c r="G2" s="185" t="s">
        <v>2</v>
      </c>
      <c r="H2" s="186" t="s">
        <v>196</v>
      </c>
      <c r="I2" s="186"/>
    </row>
    <row r="3" spans="1:9" x14ac:dyDescent="0.2">
      <c r="A3" s="183" t="s">
        <v>4</v>
      </c>
      <c r="B3" s="187" t="s">
        <v>228</v>
      </c>
      <c r="C3" s="184"/>
      <c r="D3" s="184"/>
      <c r="E3" s="183"/>
      <c r="F3" s="183"/>
      <c r="G3" s="185" t="s">
        <v>6</v>
      </c>
      <c r="H3" s="188" t="s">
        <v>198</v>
      </c>
      <c r="I3" s="188"/>
    </row>
    <row r="4" spans="1:9" x14ac:dyDescent="0.2">
      <c r="A4" s="183" t="s">
        <v>8</v>
      </c>
      <c r="B4" s="186" t="s">
        <v>240</v>
      </c>
      <c r="C4" s="186"/>
      <c r="D4" s="186"/>
      <c r="E4" s="183"/>
      <c r="F4" s="183"/>
      <c r="G4" s="185" t="s">
        <v>10</v>
      </c>
      <c r="H4" s="187" t="s">
        <v>241</v>
      </c>
      <c r="I4" s="184"/>
    </row>
    <row r="5" spans="1:9" x14ac:dyDescent="0.2">
      <c r="A5" s="183" t="s">
        <v>12</v>
      </c>
      <c r="B5" s="186" t="s">
        <v>242</v>
      </c>
      <c r="C5" s="188"/>
      <c r="D5" s="188"/>
      <c r="E5" s="183"/>
      <c r="F5" s="183"/>
      <c r="G5" s="185" t="s">
        <v>14</v>
      </c>
      <c r="H5" s="189" t="s">
        <v>243</v>
      </c>
      <c r="I5" s="190"/>
    </row>
    <row r="6" spans="1:9" x14ac:dyDescent="0.2">
      <c r="A6" s="183"/>
      <c r="B6" s="183"/>
      <c r="C6" s="183"/>
      <c r="D6" s="183"/>
      <c r="E6" s="183"/>
      <c r="F6" s="183"/>
      <c r="G6" s="183"/>
      <c r="H6" s="183"/>
      <c r="I6" s="183"/>
    </row>
    <row r="7" spans="1:9" ht="6.75" customHeight="1" x14ac:dyDescent="0.2">
      <c r="A7" s="183"/>
      <c r="B7" s="183"/>
      <c r="C7" s="183"/>
      <c r="D7" s="183"/>
      <c r="E7" s="183"/>
      <c r="F7" s="183"/>
      <c r="G7" s="183"/>
      <c r="H7" s="183"/>
      <c r="I7" s="183"/>
    </row>
    <row r="8" spans="1:9" x14ac:dyDescent="0.2">
      <c r="A8" s="191" t="s">
        <v>15</v>
      </c>
      <c r="B8" s="183"/>
      <c r="C8" s="183"/>
      <c r="D8" s="183"/>
      <c r="E8" s="183"/>
      <c r="F8" s="183"/>
      <c r="G8" s="183"/>
      <c r="H8" s="183"/>
      <c r="I8" s="183"/>
    </row>
    <row r="9" spans="1:9" x14ac:dyDescent="0.2">
      <c r="A9" s="183" t="s">
        <v>244</v>
      </c>
      <c r="B9" s="183"/>
      <c r="C9" s="183"/>
      <c r="D9" s="183"/>
      <c r="E9" s="183"/>
      <c r="F9" s="183"/>
      <c r="G9" s="183"/>
      <c r="H9" s="183"/>
      <c r="I9" s="183"/>
    </row>
    <row r="10" spans="1:9" x14ac:dyDescent="0.2">
      <c r="A10" s="183" t="s">
        <v>245</v>
      </c>
      <c r="B10" s="183"/>
      <c r="C10" s="183"/>
      <c r="D10" s="183"/>
      <c r="E10" s="183"/>
      <c r="F10" s="183"/>
      <c r="G10" s="183"/>
      <c r="H10" s="183"/>
      <c r="I10" s="183"/>
    </row>
    <row r="11" spans="1:9" x14ac:dyDescent="0.2">
      <c r="A11" s="191" t="s">
        <v>18</v>
      </c>
      <c r="B11" s="191"/>
      <c r="C11" s="183"/>
      <c r="D11" s="183"/>
      <c r="E11" s="183"/>
      <c r="F11" s="183"/>
      <c r="G11" s="183"/>
      <c r="H11" s="183"/>
      <c r="I11" s="183"/>
    </row>
    <row r="12" spans="1:9" x14ac:dyDescent="0.2">
      <c r="A12" s="183" t="s">
        <v>246</v>
      </c>
      <c r="B12" s="183"/>
      <c r="C12" s="183"/>
      <c r="D12" s="183"/>
      <c r="E12" s="183"/>
      <c r="F12" s="183"/>
      <c r="G12" s="183"/>
      <c r="H12" s="183"/>
      <c r="I12" s="183"/>
    </row>
    <row r="13" spans="1:9" x14ac:dyDescent="0.2">
      <c r="A13" s="191" t="s">
        <v>20</v>
      </c>
      <c r="B13" s="191"/>
      <c r="C13" s="191"/>
      <c r="D13" s="183"/>
      <c r="E13" s="183"/>
      <c r="F13" s="183"/>
      <c r="G13" s="183"/>
      <c r="H13" s="183"/>
      <c r="I13" s="183"/>
    </row>
    <row r="14" spans="1:9" x14ac:dyDescent="0.2">
      <c r="A14" s="183" t="s">
        <v>247</v>
      </c>
      <c r="B14" s="183"/>
      <c r="C14" s="183"/>
      <c r="D14" s="183"/>
      <c r="E14" s="183"/>
      <c r="F14" s="183"/>
      <c r="G14" s="183"/>
      <c r="H14" s="183"/>
      <c r="I14" s="183"/>
    </row>
    <row r="15" spans="1:9" x14ac:dyDescent="0.2">
      <c r="A15" s="191" t="s">
        <v>22</v>
      </c>
      <c r="B15" s="191"/>
      <c r="C15" s="191"/>
      <c r="D15" s="191"/>
      <c r="E15" s="183"/>
      <c r="F15" s="183"/>
      <c r="G15" s="183"/>
      <c r="H15" s="183"/>
      <c r="I15" s="183"/>
    </row>
    <row r="16" spans="1:9" ht="9" customHeight="1" x14ac:dyDescent="0.2">
      <c r="A16" s="183"/>
      <c r="B16" s="183"/>
      <c r="C16" s="183"/>
      <c r="D16" s="183"/>
      <c r="E16" s="183"/>
      <c r="F16" s="183"/>
      <c r="G16" s="183"/>
      <c r="H16" s="183"/>
      <c r="I16" s="183"/>
    </row>
    <row r="17" spans="1:9" x14ac:dyDescent="0.2">
      <c r="A17" s="191" t="s">
        <v>24</v>
      </c>
      <c r="B17" s="183"/>
      <c r="C17" s="183"/>
      <c r="D17" s="183"/>
      <c r="E17" s="183"/>
      <c r="F17" s="183"/>
      <c r="G17" s="183"/>
      <c r="H17" s="183"/>
      <c r="I17" s="183"/>
    </row>
    <row r="18" spans="1:9" ht="8.25" customHeight="1" x14ac:dyDescent="0.2">
      <c r="A18" s="183"/>
      <c r="B18" s="183"/>
      <c r="C18" s="183"/>
      <c r="D18" s="183"/>
      <c r="E18" s="183"/>
      <c r="F18" s="183"/>
      <c r="G18" s="183"/>
      <c r="H18" s="183"/>
      <c r="I18" s="183"/>
    </row>
    <row r="19" spans="1:9" x14ac:dyDescent="0.2">
      <c r="A19" s="455" t="s">
        <v>27</v>
      </c>
      <c r="B19" s="455"/>
      <c r="C19" s="455"/>
      <c r="D19" s="455"/>
      <c r="E19" s="455"/>
      <c r="F19" s="455"/>
      <c r="G19" s="455"/>
      <c r="H19" s="455"/>
      <c r="I19" s="455"/>
    </row>
    <row r="20" spans="1:9" x14ac:dyDescent="0.2">
      <c r="A20" s="192"/>
      <c r="B20" s="193"/>
      <c r="C20" s="194" t="s">
        <v>28</v>
      </c>
      <c r="D20" s="194" t="s">
        <v>29</v>
      </c>
      <c r="E20" s="194" t="s">
        <v>30</v>
      </c>
      <c r="F20" s="194" t="s">
        <v>31</v>
      </c>
      <c r="G20" s="194" t="s">
        <v>32</v>
      </c>
      <c r="H20" s="194" t="s">
        <v>33</v>
      </c>
      <c r="I20" s="194" t="s">
        <v>34</v>
      </c>
    </row>
    <row r="21" spans="1:9" x14ac:dyDescent="0.2">
      <c r="A21" s="192"/>
      <c r="B21" s="193"/>
      <c r="C21" s="195" t="s">
        <v>35</v>
      </c>
      <c r="D21" s="196" t="s">
        <v>35</v>
      </c>
      <c r="E21" s="197" t="s">
        <v>35</v>
      </c>
      <c r="F21" s="197" t="s">
        <v>35</v>
      </c>
      <c r="G21" s="197" t="s">
        <v>36</v>
      </c>
      <c r="H21" s="197" t="s">
        <v>36</v>
      </c>
      <c r="I21" s="197" t="s">
        <v>36</v>
      </c>
    </row>
    <row r="22" spans="1:9" x14ac:dyDescent="0.2">
      <c r="A22" s="192" t="s">
        <v>37</v>
      </c>
      <c r="B22" s="193"/>
      <c r="C22" s="229">
        <v>588820</v>
      </c>
      <c r="D22" s="229">
        <v>635428</v>
      </c>
      <c r="E22" s="229">
        <v>637857</v>
      </c>
      <c r="F22" s="199">
        <v>637857</v>
      </c>
      <c r="G22" s="199">
        <v>644164</v>
      </c>
      <c r="H22" s="200">
        <v>650000</v>
      </c>
      <c r="I22" s="200">
        <v>650000</v>
      </c>
    </row>
    <row r="23" spans="1:9" x14ac:dyDescent="0.2">
      <c r="A23" s="192" t="s">
        <v>38</v>
      </c>
      <c r="B23" s="193"/>
      <c r="C23" s="199">
        <v>58228</v>
      </c>
      <c r="D23" s="199">
        <f t="shared" ref="D23:I23" si="0">C34</f>
        <v>296841</v>
      </c>
      <c r="E23" s="199">
        <f t="shared" si="0"/>
        <v>445340</v>
      </c>
      <c r="F23" s="199">
        <f t="shared" si="0"/>
        <v>621908</v>
      </c>
      <c r="G23" s="199">
        <f t="shared" si="0"/>
        <v>689962</v>
      </c>
      <c r="H23" s="199">
        <f t="shared" si="0"/>
        <v>500000</v>
      </c>
      <c r="I23" s="199">
        <f t="shared" si="0"/>
        <v>500000</v>
      </c>
    </row>
    <row r="24" spans="1:9" x14ac:dyDescent="0.2">
      <c r="A24" s="192" t="s">
        <v>39</v>
      </c>
      <c r="B24" s="193"/>
      <c r="C24" s="229">
        <v>580042</v>
      </c>
      <c r="D24" s="229">
        <v>607913</v>
      </c>
      <c r="E24" s="229">
        <v>649785</v>
      </c>
      <c r="F24" s="199">
        <v>610150</v>
      </c>
      <c r="G24" s="200">
        <v>600000</v>
      </c>
      <c r="H24" s="200">
        <v>600000</v>
      </c>
      <c r="I24" s="200">
        <v>600000</v>
      </c>
    </row>
    <row r="25" spans="1:9" x14ac:dyDescent="0.2">
      <c r="A25" s="192" t="s">
        <v>40</v>
      </c>
      <c r="B25" s="193"/>
      <c r="C25" s="229">
        <v>341429</v>
      </c>
      <c r="D25" s="230">
        <v>425425</v>
      </c>
      <c r="E25" s="230">
        <v>473217</v>
      </c>
      <c r="F25" s="198">
        <v>542096</v>
      </c>
      <c r="G25" s="200">
        <f>G24+G23-G36-300000</f>
        <v>789962</v>
      </c>
      <c r="H25" s="200">
        <f>H24+H23-H36-300000</f>
        <v>600000</v>
      </c>
      <c r="I25" s="200">
        <f>I24+I23-I36-300000</f>
        <v>600000</v>
      </c>
    </row>
    <row r="26" spans="1:9" x14ac:dyDescent="0.2">
      <c r="A26" s="192"/>
      <c r="B26" s="193"/>
      <c r="C26" s="198"/>
      <c r="D26" s="199"/>
      <c r="E26" s="199"/>
      <c r="F26" s="199"/>
      <c r="G26" s="199"/>
      <c r="H26" s="199"/>
      <c r="I26" s="199"/>
    </row>
    <row r="27" spans="1:9" x14ac:dyDescent="0.2">
      <c r="A27" s="201" t="s">
        <v>41</v>
      </c>
      <c r="B27" s="202"/>
      <c r="C27" s="203"/>
      <c r="D27" s="203"/>
      <c r="E27" s="203"/>
      <c r="F27" s="203"/>
      <c r="G27" s="203"/>
      <c r="H27" s="203"/>
      <c r="I27" s="204"/>
    </row>
    <row r="28" spans="1:9" x14ac:dyDescent="0.2">
      <c r="A28" s="201" t="s">
        <v>42</v>
      </c>
      <c r="B28" s="205"/>
      <c r="C28" s="204"/>
      <c r="D28" s="206"/>
      <c r="E28" s="203"/>
      <c r="F28" s="203"/>
      <c r="G28" s="203"/>
      <c r="H28" s="203"/>
      <c r="I28" s="204"/>
    </row>
    <row r="29" spans="1:9" x14ac:dyDescent="0.2">
      <c r="A29" s="207"/>
      <c r="B29" s="208"/>
      <c r="C29" s="209">
        <v>0</v>
      </c>
      <c r="D29" s="209">
        <v>-33989</v>
      </c>
      <c r="E29" s="209"/>
      <c r="F29" s="209">
        <v>0</v>
      </c>
      <c r="G29" s="200"/>
      <c r="H29" s="200"/>
      <c r="I29" s="200"/>
    </row>
    <row r="30" spans="1:9" x14ac:dyDescent="0.2">
      <c r="A30" s="207"/>
      <c r="B30" s="208"/>
      <c r="C30" s="204"/>
      <c r="D30" s="209"/>
      <c r="E30" s="209"/>
      <c r="F30" s="209"/>
      <c r="G30" s="209"/>
      <c r="H30" s="209"/>
      <c r="I30" s="209"/>
    </row>
    <row r="31" spans="1:9" x14ac:dyDescent="0.2">
      <c r="A31" s="207"/>
      <c r="B31" s="208"/>
      <c r="C31" s="204"/>
      <c r="D31" s="209"/>
      <c r="E31" s="209"/>
      <c r="F31" s="209"/>
      <c r="G31" s="209"/>
      <c r="H31" s="209"/>
      <c r="I31" s="209"/>
    </row>
    <row r="32" spans="1:9" x14ac:dyDescent="0.2">
      <c r="A32" s="201" t="s">
        <v>44</v>
      </c>
      <c r="B32" s="205"/>
      <c r="C32" s="204">
        <f t="shared" ref="C32:I32" si="1">SUM(C29:C31)</f>
        <v>0</v>
      </c>
      <c r="D32" s="204">
        <f t="shared" si="1"/>
        <v>-33989</v>
      </c>
      <c r="E32" s="204">
        <f t="shared" si="1"/>
        <v>0</v>
      </c>
      <c r="F32" s="204">
        <f t="shared" si="1"/>
        <v>0</v>
      </c>
      <c r="G32" s="204">
        <f t="shared" si="1"/>
        <v>0</v>
      </c>
      <c r="H32" s="204">
        <f t="shared" si="1"/>
        <v>0</v>
      </c>
      <c r="I32" s="204">
        <f t="shared" si="1"/>
        <v>0</v>
      </c>
    </row>
    <row r="33" spans="1:9" x14ac:dyDescent="0.2">
      <c r="A33" s="192"/>
      <c r="B33" s="193"/>
      <c r="C33" s="198"/>
      <c r="D33" s="199"/>
      <c r="E33" s="199"/>
      <c r="F33" s="199"/>
      <c r="G33" s="199"/>
      <c r="H33" s="199"/>
      <c r="I33" s="199"/>
    </row>
    <row r="34" spans="1:9" x14ac:dyDescent="0.2">
      <c r="A34" s="192" t="s">
        <v>45</v>
      </c>
      <c r="B34" s="193"/>
      <c r="C34" s="198">
        <f t="shared" ref="C34:I34" si="2">+C23+C24-C25+C32</f>
        <v>296841</v>
      </c>
      <c r="D34" s="198">
        <f t="shared" si="2"/>
        <v>445340</v>
      </c>
      <c r="E34" s="198">
        <f t="shared" si="2"/>
        <v>621908</v>
      </c>
      <c r="F34" s="198">
        <f t="shared" si="2"/>
        <v>689962</v>
      </c>
      <c r="G34" s="198">
        <f t="shared" si="2"/>
        <v>500000</v>
      </c>
      <c r="H34" s="198">
        <f t="shared" si="2"/>
        <v>500000</v>
      </c>
      <c r="I34" s="198">
        <f t="shared" si="2"/>
        <v>500000</v>
      </c>
    </row>
    <row r="35" spans="1:9" x14ac:dyDescent="0.2">
      <c r="A35" s="210"/>
      <c r="B35" s="211"/>
      <c r="C35" s="212"/>
      <c r="D35" s="213"/>
      <c r="E35" s="213"/>
      <c r="F35" s="199"/>
      <c r="G35" s="199"/>
      <c r="H35" s="199"/>
      <c r="I35" s="199"/>
    </row>
    <row r="36" spans="1:9" x14ac:dyDescent="0.2">
      <c r="A36" s="192" t="s">
        <v>46</v>
      </c>
      <c r="B36" s="193"/>
      <c r="C36" s="229">
        <v>59151</v>
      </c>
      <c r="D36" s="229">
        <v>68448</v>
      </c>
      <c r="E36" s="229">
        <v>102455</v>
      </c>
      <c r="F36" s="199">
        <f>96788+29587</f>
        <v>126375</v>
      </c>
      <c r="G36" s="200">
        <v>200000</v>
      </c>
      <c r="H36" s="200">
        <v>200000</v>
      </c>
      <c r="I36" s="200">
        <v>200000</v>
      </c>
    </row>
    <row r="37" spans="1:9" x14ac:dyDescent="0.2">
      <c r="A37" s="210"/>
      <c r="B37" s="211"/>
      <c r="C37" s="212"/>
      <c r="D37" s="213"/>
      <c r="E37" s="213"/>
      <c r="F37" s="199"/>
      <c r="G37" s="199"/>
      <c r="H37" s="199"/>
      <c r="I37" s="199"/>
    </row>
    <row r="38" spans="1:9" x14ac:dyDescent="0.2">
      <c r="A38" s="192" t="s">
        <v>47</v>
      </c>
      <c r="B38" s="214"/>
      <c r="C38" s="215">
        <f t="shared" ref="C38:I38" si="3">C34-C36</f>
        <v>237690</v>
      </c>
      <c r="D38" s="215">
        <f t="shared" si="3"/>
        <v>376892</v>
      </c>
      <c r="E38" s="215">
        <f t="shared" si="3"/>
        <v>519453</v>
      </c>
      <c r="F38" s="216">
        <f t="shared" si="3"/>
        <v>563587</v>
      </c>
      <c r="G38" s="216">
        <f t="shared" si="3"/>
        <v>300000</v>
      </c>
      <c r="H38" s="216">
        <f t="shared" si="3"/>
        <v>300000</v>
      </c>
      <c r="I38" s="216">
        <f t="shared" si="3"/>
        <v>300000</v>
      </c>
    </row>
    <row r="39" spans="1:9" x14ac:dyDescent="0.2">
      <c r="A39" s="217"/>
      <c r="B39" s="217"/>
      <c r="C39" s="218"/>
      <c r="D39" s="218"/>
      <c r="E39" s="218"/>
      <c r="F39" s="218"/>
      <c r="G39" s="218"/>
      <c r="H39" s="218"/>
      <c r="I39" s="218"/>
    </row>
    <row r="40" spans="1:9" x14ac:dyDescent="0.2">
      <c r="A40" s="219" t="s">
        <v>48</v>
      </c>
      <c r="B40" s="184"/>
      <c r="C40" s="220"/>
      <c r="D40" s="220"/>
      <c r="E40" s="221"/>
      <c r="F40" s="221"/>
      <c r="G40" s="221"/>
      <c r="H40" s="221"/>
      <c r="I40" s="221"/>
    </row>
    <row r="41" spans="1:9" x14ac:dyDescent="0.2">
      <c r="A41" s="222" t="s">
        <v>49</v>
      </c>
      <c r="B41" s="211"/>
      <c r="C41" s="223"/>
      <c r="D41" s="223"/>
      <c r="E41" s="213"/>
      <c r="F41" s="213"/>
      <c r="G41" s="213"/>
      <c r="H41" s="213"/>
      <c r="I41" s="213"/>
    </row>
    <row r="42" spans="1:9" x14ac:dyDescent="0.2">
      <c r="A42" s="192"/>
      <c r="B42" s="193"/>
      <c r="C42" s="199"/>
      <c r="D42" s="199"/>
      <c r="E42" s="199"/>
      <c r="F42" s="199"/>
      <c r="G42" s="199"/>
      <c r="H42" s="199"/>
      <c r="I42" s="199"/>
    </row>
    <row r="43" spans="1:9" x14ac:dyDescent="0.2">
      <c r="A43" s="192" t="s">
        <v>50</v>
      </c>
      <c r="B43" s="193"/>
      <c r="C43" s="209"/>
      <c r="D43" s="209"/>
      <c r="E43" s="199"/>
      <c r="F43" s="199"/>
      <c r="G43" s="199"/>
      <c r="H43" s="199"/>
      <c r="I43" s="199"/>
    </row>
    <row r="44" spans="1:9" x14ac:dyDescent="0.2">
      <c r="A44" s="192"/>
      <c r="B44" s="193"/>
      <c r="C44" s="209"/>
      <c r="D44" s="209"/>
      <c r="E44" s="199"/>
      <c r="F44" s="199"/>
      <c r="G44" s="199"/>
      <c r="H44" s="199"/>
      <c r="I44" s="199"/>
    </row>
    <row r="45" spans="1:9" x14ac:dyDescent="0.2">
      <c r="A45" s="222" t="s">
        <v>51</v>
      </c>
      <c r="B45" s="214"/>
      <c r="C45" s="209"/>
      <c r="D45" s="209"/>
      <c r="E45" s="199"/>
      <c r="F45" s="199"/>
      <c r="G45" s="199"/>
      <c r="H45" s="199"/>
      <c r="I45" s="199"/>
    </row>
    <row r="46" spans="1:9" x14ac:dyDescent="0.2">
      <c r="A46" s="235" t="s">
        <v>52</v>
      </c>
      <c r="B46" s="236"/>
      <c r="C46" s="209"/>
      <c r="D46" s="209"/>
      <c r="E46" s="199"/>
      <c r="F46" s="199"/>
      <c r="G46" s="199"/>
      <c r="H46" s="199"/>
      <c r="I46" s="199"/>
    </row>
    <row r="47" spans="1:9" x14ac:dyDescent="0.2">
      <c r="A47" s="237"/>
      <c r="B47" s="237"/>
      <c r="C47" s="237"/>
      <c r="D47" s="237"/>
      <c r="E47" s="237"/>
      <c r="F47" s="237"/>
      <c r="G47" s="237"/>
      <c r="H47" s="237"/>
      <c r="I47" s="237"/>
    </row>
    <row r="48" spans="1:9" x14ac:dyDescent="0.2">
      <c r="A48" s="237"/>
      <c r="B48" s="237"/>
      <c r="C48" s="237"/>
      <c r="D48" s="237"/>
      <c r="E48" s="237"/>
      <c r="F48" s="237"/>
      <c r="G48" s="237"/>
      <c r="H48" s="237"/>
      <c r="I48" s="237"/>
    </row>
    <row r="49" spans="1:9" x14ac:dyDescent="0.2">
      <c r="A49" s="237"/>
      <c r="B49" s="237"/>
      <c r="C49" s="237"/>
      <c r="D49" s="237"/>
      <c r="E49" s="237"/>
      <c r="F49" s="237"/>
      <c r="G49" s="237"/>
      <c r="H49" s="237"/>
      <c r="I49" s="237"/>
    </row>
  </sheetData>
  <mergeCells count="1">
    <mergeCell ref="A19:I19"/>
  </mergeCells>
  <printOptions horizontalCentered="1"/>
  <pageMargins left="0.75000000000000011" right="0.75000000000000011" top="0.60000000000000009" bottom="0.55000000000000004" header="0.28000000000000003" footer="0.16000000000000003"/>
  <pageSetup scale="94" fitToWidth="0" fitToHeight="0" orientation="landscape" r:id="rId1"/>
  <headerFooter alignWithMargins="0">
    <oddHeader>&amp;C&amp;"-,Bold"Report on Non-General Fund Information
&amp;"-,Regular"for Submittal to the 2020 Legislature</oddHeader>
    <oddFooter>&amp;LForm 37-47 (rev. 9/17/19)&amp;R&amp;D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A6A3A-3188-43CA-91EB-590D414E73C8}">
  <dimension ref="A1:L15"/>
  <sheetViews>
    <sheetView workbookViewId="0">
      <selection activeCell="M32" sqref="M29:N32"/>
    </sheetView>
  </sheetViews>
  <sheetFormatPr defaultRowHeight="12.75" x14ac:dyDescent="0.2"/>
  <cols>
    <col min="2" max="2" width="7.7109375" customWidth="1"/>
    <col min="3" max="3" width="7.42578125" customWidth="1"/>
    <col min="4" max="4" width="7.7109375" customWidth="1"/>
    <col min="7" max="7" width="13.5703125" bestFit="1" customWidth="1"/>
    <col min="11" max="11" width="6.5703125" customWidth="1"/>
    <col min="12" max="12" width="10.140625" bestFit="1" customWidth="1"/>
  </cols>
  <sheetData>
    <row r="1" spans="1:12" ht="15" x14ac:dyDescent="0.2">
      <c r="A1" s="39" t="s">
        <v>53</v>
      </c>
      <c r="B1" s="40"/>
      <c r="C1" s="40"/>
      <c r="D1" s="40"/>
      <c r="E1" s="40"/>
      <c r="F1" s="41"/>
      <c r="G1" s="42"/>
      <c r="H1" s="40"/>
      <c r="I1" s="40"/>
      <c r="J1" s="41"/>
      <c r="K1" s="40"/>
      <c r="L1" s="41"/>
    </row>
    <row r="2" spans="1:12" x14ac:dyDescent="0.2">
      <c r="A2" s="41"/>
      <c r="B2" s="40"/>
      <c r="C2" s="40"/>
      <c r="D2" s="40"/>
      <c r="E2" s="40"/>
      <c r="F2" s="41"/>
      <c r="G2" s="42"/>
      <c r="H2" s="40"/>
      <c r="I2" s="40"/>
      <c r="J2" s="41"/>
      <c r="K2" s="40"/>
      <c r="L2" s="41"/>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x14ac:dyDescent="0.2">
      <c r="A4" s="41" t="s">
        <v>145</v>
      </c>
      <c r="B4" s="40" t="s">
        <v>67</v>
      </c>
      <c r="C4" s="40" t="s">
        <v>68</v>
      </c>
      <c r="D4" s="40">
        <v>2014</v>
      </c>
      <c r="E4" s="40">
        <v>303</v>
      </c>
      <c r="F4" s="41" t="s">
        <v>146</v>
      </c>
      <c r="G4" s="42">
        <v>-5750</v>
      </c>
      <c r="H4" s="40" t="s">
        <v>70</v>
      </c>
      <c r="I4" s="40">
        <v>972</v>
      </c>
      <c r="J4" s="41" t="s">
        <v>114</v>
      </c>
      <c r="K4" s="40">
        <v>5</v>
      </c>
      <c r="L4" s="45">
        <v>43308</v>
      </c>
    </row>
    <row r="5" spans="1:12" x14ac:dyDescent="0.2">
      <c r="A5" s="41" t="s">
        <v>145</v>
      </c>
      <c r="B5" s="40" t="s">
        <v>67</v>
      </c>
      <c r="C5" s="40" t="s">
        <v>68</v>
      </c>
      <c r="D5" s="40">
        <v>2017</v>
      </c>
      <c r="E5" s="40">
        <v>303</v>
      </c>
      <c r="F5" s="41" t="s">
        <v>146</v>
      </c>
      <c r="G5" s="42">
        <v>-35.17</v>
      </c>
      <c r="H5" s="40" t="s">
        <v>70</v>
      </c>
      <c r="I5" s="40">
        <v>972</v>
      </c>
      <c r="J5" s="41" t="s">
        <v>114</v>
      </c>
      <c r="K5" s="40">
        <v>6</v>
      </c>
      <c r="L5" s="45">
        <v>43308</v>
      </c>
    </row>
    <row r="6" spans="1:12" x14ac:dyDescent="0.2">
      <c r="A6" s="41" t="s">
        <v>145</v>
      </c>
      <c r="B6" s="40" t="s">
        <v>67</v>
      </c>
      <c r="C6" s="40" t="s">
        <v>68</v>
      </c>
      <c r="D6" s="40">
        <v>2018</v>
      </c>
      <c r="E6" s="40">
        <v>303</v>
      </c>
      <c r="F6" s="41" t="s">
        <v>146</v>
      </c>
      <c r="G6" s="42">
        <v>-14401.09</v>
      </c>
      <c r="H6" s="40" t="s">
        <v>70</v>
      </c>
      <c r="I6" s="40">
        <v>972</v>
      </c>
      <c r="J6" s="41" t="s">
        <v>71</v>
      </c>
      <c r="K6" s="40">
        <v>16</v>
      </c>
      <c r="L6" s="45">
        <v>43646</v>
      </c>
    </row>
    <row r="7" spans="1:12" x14ac:dyDescent="0.2">
      <c r="A7" s="41" t="s">
        <v>145</v>
      </c>
      <c r="B7" s="40" t="s">
        <v>67</v>
      </c>
      <c r="C7" s="40" t="s">
        <v>68</v>
      </c>
      <c r="D7" s="40">
        <v>2018</v>
      </c>
      <c r="E7" s="40">
        <v>303</v>
      </c>
      <c r="F7" s="41" t="s">
        <v>146</v>
      </c>
      <c r="G7" s="42">
        <v>-1099244.6000000001</v>
      </c>
      <c r="H7" s="40" t="s">
        <v>70</v>
      </c>
      <c r="I7" s="40">
        <v>972</v>
      </c>
      <c r="J7" s="41" t="s">
        <v>114</v>
      </c>
      <c r="K7" s="40">
        <v>7</v>
      </c>
      <c r="L7" s="45">
        <v>43308</v>
      </c>
    </row>
    <row r="8" spans="1:12" x14ac:dyDescent="0.2">
      <c r="A8" s="41" t="s">
        <v>145</v>
      </c>
      <c r="B8" s="40" t="s">
        <v>67</v>
      </c>
      <c r="C8" s="40" t="s">
        <v>68</v>
      </c>
      <c r="D8" s="40">
        <v>2019</v>
      </c>
      <c r="E8" s="40">
        <v>303</v>
      </c>
      <c r="F8" s="41" t="s">
        <v>146</v>
      </c>
      <c r="G8" s="42">
        <v>386275</v>
      </c>
      <c r="H8" s="40" t="s">
        <v>70</v>
      </c>
      <c r="I8" s="40">
        <v>971</v>
      </c>
      <c r="J8" s="41" t="s">
        <v>74</v>
      </c>
      <c r="K8" s="40">
        <v>1</v>
      </c>
      <c r="L8" s="45">
        <v>43532</v>
      </c>
    </row>
    <row r="9" spans="1:12" x14ac:dyDescent="0.2">
      <c r="A9" s="41" t="s">
        <v>145</v>
      </c>
      <c r="B9" s="40" t="s">
        <v>67</v>
      </c>
      <c r="C9" s="40" t="s">
        <v>68</v>
      </c>
      <c r="D9" s="40">
        <v>2019</v>
      </c>
      <c r="E9" s="40">
        <v>303</v>
      </c>
      <c r="F9" s="41" t="s">
        <v>146</v>
      </c>
      <c r="G9" s="42">
        <v>-25950</v>
      </c>
      <c r="H9" s="40" t="s">
        <v>70</v>
      </c>
      <c r="I9" s="40">
        <v>972</v>
      </c>
      <c r="J9" s="41" t="s">
        <v>147</v>
      </c>
      <c r="K9" s="40">
        <v>2</v>
      </c>
      <c r="L9" s="45">
        <v>43601</v>
      </c>
    </row>
    <row r="10" spans="1:12" x14ac:dyDescent="0.2">
      <c r="A10" s="41" t="s">
        <v>145</v>
      </c>
      <c r="B10" s="40" t="s">
        <v>67</v>
      </c>
      <c r="C10" s="40" t="s">
        <v>68</v>
      </c>
      <c r="D10" s="40">
        <v>2019</v>
      </c>
      <c r="E10" s="40">
        <v>303</v>
      </c>
      <c r="F10" s="41" t="s">
        <v>146</v>
      </c>
      <c r="G10" s="42">
        <v>14401.09</v>
      </c>
      <c r="H10" s="40" t="s">
        <v>70</v>
      </c>
      <c r="I10" s="40">
        <v>971</v>
      </c>
      <c r="J10" s="41" t="s">
        <v>71</v>
      </c>
      <c r="K10" s="40">
        <v>2</v>
      </c>
      <c r="L10" s="45">
        <v>43646</v>
      </c>
    </row>
    <row r="11" spans="1:12" x14ac:dyDescent="0.2">
      <c r="A11" s="41" t="s">
        <v>145</v>
      </c>
      <c r="B11" s="40" t="s">
        <v>67</v>
      </c>
      <c r="C11" s="40" t="s">
        <v>68</v>
      </c>
      <c r="D11" s="40">
        <v>2019</v>
      </c>
      <c r="E11" s="40">
        <v>303</v>
      </c>
      <c r="F11" s="41" t="s">
        <v>146</v>
      </c>
      <c r="G11" s="42">
        <v>1105029.77</v>
      </c>
      <c r="H11" s="40" t="s">
        <v>70</v>
      </c>
      <c r="I11" s="40">
        <v>971</v>
      </c>
      <c r="J11" s="41" t="s">
        <v>114</v>
      </c>
      <c r="K11" s="40">
        <v>4</v>
      </c>
      <c r="L11" s="45">
        <v>43308</v>
      </c>
    </row>
    <row r="12" spans="1:12" x14ac:dyDescent="0.2">
      <c r="A12" s="41" t="s">
        <v>145</v>
      </c>
      <c r="B12" s="40" t="s">
        <v>67</v>
      </c>
      <c r="C12" s="40" t="s">
        <v>68</v>
      </c>
      <c r="D12" s="40">
        <v>2019</v>
      </c>
      <c r="E12" s="40">
        <v>303</v>
      </c>
      <c r="F12" s="41" t="s">
        <v>146</v>
      </c>
      <c r="G12" s="42">
        <v>-102929</v>
      </c>
      <c r="H12" s="40" t="s">
        <v>70</v>
      </c>
      <c r="I12" s="40">
        <v>972</v>
      </c>
      <c r="J12" s="41" t="s">
        <v>148</v>
      </c>
      <c r="K12" s="40">
        <v>2</v>
      </c>
      <c r="L12" s="45">
        <v>43378</v>
      </c>
    </row>
    <row r="13" spans="1:12" x14ac:dyDescent="0.2">
      <c r="A13" s="41" t="s">
        <v>145</v>
      </c>
      <c r="B13" s="40" t="s">
        <v>67</v>
      </c>
      <c r="C13" s="40" t="s">
        <v>68</v>
      </c>
      <c r="D13" s="40">
        <v>2019</v>
      </c>
      <c r="E13" s="40">
        <v>303</v>
      </c>
      <c r="F13" s="41" t="s">
        <v>146</v>
      </c>
      <c r="G13" s="42">
        <v>386275</v>
      </c>
      <c r="H13" s="40" t="s">
        <v>70</v>
      </c>
      <c r="I13" s="40">
        <v>971</v>
      </c>
      <c r="J13" s="41" t="s">
        <v>87</v>
      </c>
      <c r="K13" s="40">
        <v>1</v>
      </c>
      <c r="L13" s="45">
        <v>43404</v>
      </c>
    </row>
    <row r="14" spans="1:12" x14ac:dyDescent="0.2">
      <c r="A14" s="41" t="s">
        <v>145</v>
      </c>
      <c r="B14" s="40" t="s">
        <v>67</v>
      </c>
      <c r="C14" s="40" t="s">
        <v>68</v>
      </c>
      <c r="D14" s="40">
        <v>2019</v>
      </c>
      <c r="E14" s="40">
        <v>303</v>
      </c>
      <c r="F14" s="41" t="s">
        <v>146</v>
      </c>
      <c r="G14" s="42">
        <v>-2629</v>
      </c>
      <c r="H14" s="40" t="s">
        <v>70</v>
      </c>
      <c r="I14" s="40">
        <v>972</v>
      </c>
      <c r="J14" s="41" t="s">
        <v>88</v>
      </c>
      <c r="K14" s="40">
        <v>3</v>
      </c>
      <c r="L14" s="45">
        <v>43433</v>
      </c>
    </row>
    <row r="15" spans="1:12" ht="13.5" thickBot="1" x14ac:dyDescent="0.25">
      <c r="A15" s="41"/>
      <c r="B15" s="40"/>
      <c r="C15" s="40"/>
      <c r="D15" s="40"/>
      <c r="E15" s="40"/>
      <c r="F15" s="41"/>
      <c r="G15" s="46">
        <f>SUM(G4:G14)</f>
        <v>641041.99999999988</v>
      </c>
      <c r="H15" s="40"/>
      <c r="I15" s="40"/>
      <c r="J15" s="41"/>
      <c r="K15" s="40"/>
      <c r="L15" s="45"/>
    </row>
  </sheetData>
  <pageMargins left="0.75" right="0.75" top="1" bottom="1" header="0.5" footer="0.5"/>
  <pageSetup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1E533-208E-400B-8125-213172008E3E}">
  <dimension ref="A1:L9"/>
  <sheetViews>
    <sheetView workbookViewId="0">
      <selection activeCell="Q25" sqref="Q25"/>
    </sheetView>
  </sheetViews>
  <sheetFormatPr defaultRowHeight="12.75" x14ac:dyDescent="0.2"/>
  <cols>
    <col min="1" max="6" width="9.140625" style="94" customWidth="1"/>
    <col min="7" max="7" width="11.85546875" style="94" bestFit="1" customWidth="1"/>
    <col min="8" max="10" width="9.140625" style="94" customWidth="1"/>
    <col min="11" max="11" width="6.85546875" style="94" customWidth="1"/>
    <col min="12" max="12" width="9.140625" style="94" customWidth="1"/>
    <col min="13" max="16384" width="9.140625" style="94"/>
  </cols>
  <sheetData>
    <row r="1" spans="1:12" ht="15" x14ac:dyDescent="0.2">
      <c r="A1" s="112" t="s">
        <v>53</v>
      </c>
    </row>
    <row r="3" spans="1:12" ht="30" x14ac:dyDescent="0.2">
      <c r="A3" s="113" t="s">
        <v>54</v>
      </c>
      <c r="B3" s="113" t="s">
        <v>55</v>
      </c>
      <c r="C3" s="113" t="s">
        <v>56</v>
      </c>
      <c r="D3" s="113" t="s">
        <v>57</v>
      </c>
      <c r="E3" s="113" t="s">
        <v>58</v>
      </c>
      <c r="F3" s="113" t="s">
        <v>59</v>
      </c>
      <c r="G3" s="114" t="s">
        <v>60</v>
      </c>
      <c r="H3" s="113" t="s">
        <v>61</v>
      </c>
      <c r="I3" s="113" t="s">
        <v>62</v>
      </c>
      <c r="J3" s="113" t="s">
        <v>63</v>
      </c>
      <c r="K3" s="113" t="s">
        <v>64</v>
      </c>
      <c r="L3" s="113" t="s">
        <v>65</v>
      </c>
    </row>
    <row r="4" spans="1:12" x14ac:dyDescent="0.2">
      <c r="A4" s="115" t="s">
        <v>239</v>
      </c>
      <c r="B4" s="116" t="s">
        <v>248</v>
      </c>
      <c r="C4" s="116" t="s">
        <v>68</v>
      </c>
      <c r="D4" s="116">
        <v>2017</v>
      </c>
      <c r="E4" s="116">
        <v>343</v>
      </c>
      <c r="F4" s="115" t="s">
        <v>249</v>
      </c>
      <c r="G4" s="117">
        <v>-2767.5</v>
      </c>
      <c r="H4" s="116" t="s">
        <v>70</v>
      </c>
      <c r="I4" s="116">
        <v>972</v>
      </c>
      <c r="J4" s="115" t="s">
        <v>124</v>
      </c>
      <c r="K4" s="116">
        <v>15</v>
      </c>
      <c r="L4" s="118">
        <v>43308</v>
      </c>
    </row>
    <row r="5" spans="1:12" x14ac:dyDescent="0.2">
      <c r="A5" s="115" t="s">
        <v>239</v>
      </c>
      <c r="B5" s="116" t="s">
        <v>248</v>
      </c>
      <c r="C5" s="116" t="s">
        <v>68</v>
      </c>
      <c r="D5" s="116">
        <v>2018</v>
      </c>
      <c r="E5" s="116">
        <v>343</v>
      </c>
      <c r="F5" s="115" t="s">
        <v>249</v>
      </c>
      <c r="G5" s="117">
        <v>-7688.71</v>
      </c>
      <c r="H5" s="116" t="s">
        <v>70</v>
      </c>
      <c r="I5" s="116">
        <v>972</v>
      </c>
      <c r="J5" s="115" t="s">
        <v>170</v>
      </c>
      <c r="K5" s="116">
        <v>12</v>
      </c>
      <c r="L5" s="118">
        <v>43646</v>
      </c>
    </row>
    <row r="6" spans="1:12" x14ac:dyDescent="0.2">
      <c r="A6" s="115" t="s">
        <v>239</v>
      </c>
      <c r="B6" s="116" t="s">
        <v>248</v>
      </c>
      <c r="C6" s="116" t="s">
        <v>68</v>
      </c>
      <c r="D6" s="116">
        <v>2018</v>
      </c>
      <c r="E6" s="116">
        <v>343</v>
      </c>
      <c r="F6" s="115" t="s">
        <v>249</v>
      </c>
      <c r="G6" s="117">
        <v>-516685.54</v>
      </c>
      <c r="H6" s="116" t="s">
        <v>70</v>
      </c>
      <c r="I6" s="116">
        <v>972</v>
      </c>
      <c r="J6" s="115" t="s">
        <v>124</v>
      </c>
      <c r="K6" s="116">
        <v>16</v>
      </c>
      <c r="L6" s="118">
        <v>43308</v>
      </c>
    </row>
    <row r="7" spans="1:12" x14ac:dyDescent="0.2">
      <c r="A7" s="115" t="s">
        <v>239</v>
      </c>
      <c r="B7" s="116" t="s">
        <v>248</v>
      </c>
      <c r="C7" s="116" t="s">
        <v>68</v>
      </c>
      <c r="D7" s="116">
        <v>2019</v>
      </c>
      <c r="E7" s="116">
        <v>343</v>
      </c>
      <c r="F7" s="115" t="s">
        <v>249</v>
      </c>
      <c r="G7" s="117">
        <v>7688.71</v>
      </c>
      <c r="H7" s="116" t="s">
        <v>70</v>
      </c>
      <c r="I7" s="116">
        <v>971</v>
      </c>
      <c r="J7" s="115" t="s">
        <v>170</v>
      </c>
      <c r="K7" s="116">
        <v>2</v>
      </c>
      <c r="L7" s="118">
        <v>43646</v>
      </c>
    </row>
    <row r="8" spans="1:12" x14ac:dyDescent="0.2">
      <c r="A8" s="115" t="s">
        <v>239</v>
      </c>
      <c r="B8" s="116" t="s">
        <v>248</v>
      </c>
      <c r="C8" s="116" t="s">
        <v>68</v>
      </c>
      <c r="D8" s="116">
        <v>2019</v>
      </c>
      <c r="E8" s="116">
        <v>343</v>
      </c>
      <c r="F8" s="115" t="s">
        <v>249</v>
      </c>
      <c r="G8" s="117">
        <v>519453.04</v>
      </c>
      <c r="H8" s="116" t="s">
        <v>70</v>
      </c>
      <c r="I8" s="116">
        <v>971</v>
      </c>
      <c r="J8" s="115" t="s">
        <v>124</v>
      </c>
      <c r="K8" s="116">
        <v>14</v>
      </c>
      <c r="L8" s="118">
        <v>43308</v>
      </c>
    </row>
    <row r="9" spans="1:12" ht="13.5" thickBot="1" x14ac:dyDescent="0.25">
      <c r="A9" s="115"/>
      <c r="B9" s="116"/>
      <c r="C9" s="116"/>
      <c r="D9" s="116"/>
      <c r="E9" s="116"/>
      <c r="F9" s="115"/>
      <c r="G9" s="119">
        <f>SUM(G4:G8)</f>
        <v>0</v>
      </c>
      <c r="H9" s="116"/>
      <c r="I9" s="116"/>
      <c r="J9" s="115"/>
      <c r="K9" s="116"/>
      <c r="L9" s="118"/>
    </row>
  </sheetData>
  <pageMargins left="0.75000000000000011" right="0.75000000000000011" top="1" bottom="1" header="0.5" footer="0.5"/>
  <pageSetup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3CA7B-6C32-4840-A072-23ED6BD75B92}">
  <sheetPr>
    <pageSetUpPr fitToPage="1"/>
  </sheetPr>
  <dimension ref="A1:I49"/>
  <sheetViews>
    <sheetView zoomScaleNormal="100" workbookViewId="0">
      <selection activeCell="Q25" sqref="Q25"/>
    </sheetView>
  </sheetViews>
  <sheetFormatPr defaultRowHeight="12.75" x14ac:dyDescent="0.2"/>
  <cols>
    <col min="1" max="2" width="14.7109375" customWidth="1"/>
    <col min="3" max="8" width="14" customWidth="1"/>
    <col min="9" max="9" width="13.140625" customWidth="1"/>
  </cols>
  <sheetData>
    <row r="1" spans="1:9" x14ac:dyDescent="0.2">
      <c r="A1" s="53"/>
      <c r="B1" s="53"/>
      <c r="C1" s="53"/>
      <c r="D1" s="53"/>
      <c r="E1" s="53"/>
      <c r="F1" s="53"/>
      <c r="G1" s="53"/>
      <c r="H1" s="53"/>
      <c r="I1" s="53"/>
    </row>
    <row r="2" spans="1:9" x14ac:dyDescent="0.2">
      <c r="A2" s="53" t="s">
        <v>0</v>
      </c>
      <c r="B2" s="49" t="s">
        <v>1</v>
      </c>
      <c r="C2" s="49"/>
      <c r="D2" s="49"/>
      <c r="E2" s="55"/>
      <c r="F2" s="53"/>
      <c r="G2" s="144" t="s">
        <v>2</v>
      </c>
      <c r="H2" s="50" t="s">
        <v>300</v>
      </c>
      <c r="I2" s="49"/>
    </row>
    <row r="3" spans="1:9" x14ac:dyDescent="0.2">
      <c r="A3" s="53" t="s">
        <v>4</v>
      </c>
      <c r="B3" s="50" t="s">
        <v>301</v>
      </c>
      <c r="C3" s="49"/>
      <c r="D3" s="49"/>
      <c r="E3" s="55"/>
      <c r="F3" s="53"/>
      <c r="G3" s="144" t="s">
        <v>6</v>
      </c>
      <c r="H3" s="52" t="s">
        <v>302</v>
      </c>
      <c r="I3" s="51"/>
    </row>
    <row r="4" spans="1:9" x14ac:dyDescent="0.2">
      <c r="A4" s="53" t="s">
        <v>8</v>
      </c>
      <c r="B4" s="50" t="s">
        <v>303</v>
      </c>
      <c r="C4" s="49"/>
      <c r="D4" s="49"/>
      <c r="E4" s="55"/>
      <c r="F4" s="53"/>
      <c r="G4" s="144" t="s">
        <v>10</v>
      </c>
      <c r="H4" s="50" t="s">
        <v>336</v>
      </c>
      <c r="I4" s="49"/>
    </row>
    <row r="5" spans="1:9" x14ac:dyDescent="0.2">
      <c r="A5" s="53" t="s">
        <v>12</v>
      </c>
      <c r="B5" s="50" t="s">
        <v>242</v>
      </c>
      <c r="C5" s="51"/>
      <c r="D5" s="51"/>
      <c r="E5" s="55"/>
      <c r="F5" s="53"/>
      <c r="G5" s="144" t="s">
        <v>14</v>
      </c>
      <c r="H5" s="52" t="s">
        <v>337</v>
      </c>
      <c r="I5" s="51"/>
    </row>
    <row r="6" spans="1:9" x14ac:dyDescent="0.2">
      <c r="A6" s="53"/>
      <c r="B6" s="53"/>
      <c r="C6" s="53"/>
      <c r="D6" s="53"/>
      <c r="E6" s="53"/>
      <c r="F6" s="53"/>
      <c r="G6" s="53"/>
      <c r="H6" s="53"/>
      <c r="I6" s="53"/>
    </row>
    <row r="7" spans="1:9" x14ac:dyDescent="0.2">
      <c r="A7" s="53"/>
      <c r="B7" s="53"/>
      <c r="C7" s="53"/>
      <c r="D7" s="53"/>
      <c r="E7" s="53"/>
      <c r="F7" s="53"/>
      <c r="G7" s="53"/>
      <c r="H7" s="53"/>
      <c r="I7" s="53"/>
    </row>
    <row r="8" spans="1:9" x14ac:dyDescent="0.2">
      <c r="A8" s="53" t="s">
        <v>15</v>
      </c>
      <c r="B8" s="53"/>
      <c r="C8" s="55"/>
      <c r="D8" s="55"/>
      <c r="E8" s="55"/>
      <c r="F8" s="55"/>
      <c r="G8" s="55"/>
      <c r="H8" s="55"/>
      <c r="I8" s="55"/>
    </row>
    <row r="9" spans="1:9" x14ac:dyDescent="0.2">
      <c r="A9" s="463" t="s">
        <v>338</v>
      </c>
      <c r="B9" s="463"/>
      <c r="C9" s="463"/>
      <c r="D9" s="463"/>
      <c r="E9" s="463"/>
      <c r="F9" s="463"/>
      <c r="G9" s="463"/>
      <c r="H9" s="463"/>
      <c r="I9" s="463"/>
    </row>
    <row r="10" spans="1:9" x14ac:dyDescent="0.2">
      <c r="A10" s="53" t="s">
        <v>339</v>
      </c>
      <c r="B10" s="53"/>
      <c r="C10" s="55"/>
      <c r="D10" s="55"/>
      <c r="E10" s="55"/>
      <c r="F10" s="55"/>
      <c r="G10" s="55"/>
      <c r="H10" s="55"/>
      <c r="I10" s="55"/>
    </row>
    <row r="11" spans="1:9" x14ac:dyDescent="0.2">
      <c r="A11" s="53" t="s">
        <v>18</v>
      </c>
      <c r="B11" s="53"/>
      <c r="C11" s="55"/>
      <c r="D11" s="55"/>
      <c r="E11" s="55"/>
      <c r="F11" s="55"/>
      <c r="G11" s="55"/>
      <c r="H11" s="55"/>
      <c r="I11" s="55"/>
    </row>
    <row r="12" spans="1:9" x14ac:dyDescent="0.2">
      <c r="A12" s="57" t="s">
        <v>340</v>
      </c>
      <c r="B12" s="53"/>
      <c r="C12" s="55"/>
      <c r="D12" s="55"/>
      <c r="E12" s="55"/>
      <c r="F12" s="55"/>
      <c r="G12" s="55"/>
      <c r="H12" s="55"/>
      <c r="I12" s="55"/>
    </row>
    <row r="13" spans="1:9" x14ac:dyDescent="0.2">
      <c r="A13" s="53" t="s">
        <v>20</v>
      </c>
      <c r="B13" s="53"/>
      <c r="C13" s="55"/>
      <c r="D13" s="55"/>
      <c r="E13" s="55"/>
      <c r="F13" s="55"/>
      <c r="G13" s="55"/>
      <c r="H13" s="55"/>
      <c r="I13" s="55"/>
    </row>
    <row r="14" spans="1:9" x14ac:dyDescent="0.2">
      <c r="A14" s="57" t="s">
        <v>341</v>
      </c>
      <c r="B14" s="53"/>
      <c r="C14" s="55"/>
      <c r="D14" s="55"/>
      <c r="E14" s="55"/>
      <c r="F14" s="55"/>
      <c r="G14" s="55"/>
      <c r="H14" s="55"/>
      <c r="I14" s="55"/>
    </row>
    <row r="15" spans="1:9" x14ac:dyDescent="0.2">
      <c r="A15" s="57" t="s">
        <v>22</v>
      </c>
      <c r="B15" s="53"/>
      <c r="C15" s="55"/>
      <c r="D15" s="55"/>
      <c r="E15" s="55"/>
      <c r="F15" s="55"/>
      <c r="G15" s="55"/>
      <c r="H15" s="55"/>
      <c r="I15" s="55"/>
    </row>
    <row r="16" spans="1:9" x14ac:dyDescent="0.2">
      <c r="A16" s="53"/>
      <c r="B16" s="53"/>
      <c r="C16" s="55"/>
      <c r="D16" s="55"/>
      <c r="E16" s="55"/>
      <c r="F16" s="55"/>
      <c r="G16" s="55"/>
      <c r="H16" s="55"/>
      <c r="I16" s="55"/>
    </row>
    <row r="17" spans="1:9" x14ac:dyDescent="0.2">
      <c r="A17" s="57" t="s">
        <v>24</v>
      </c>
      <c r="B17" s="53"/>
      <c r="C17" s="55"/>
      <c r="D17" s="55"/>
      <c r="E17" s="55"/>
      <c r="F17" s="55"/>
      <c r="G17" s="55"/>
      <c r="H17" s="55"/>
      <c r="I17" s="55"/>
    </row>
    <row r="18" spans="1:9" x14ac:dyDescent="0.2">
      <c r="A18" s="55"/>
      <c r="B18" s="55"/>
      <c r="C18" s="55"/>
      <c r="D18" s="55"/>
      <c r="E18" s="55"/>
      <c r="F18" s="55"/>
      <c r="G18" s="55"/>
      <c r="H18" s="55"/>
      <c r="I18" s="55"/>
    </row>
    <row r="19" spans="1:9" x14ac:dyDescent="0.2">
      <c r="A19" s="448" t="s">
        <v>27</v>
      </c>
      <c r="B19" s="449"/>
      <c r="C19" s="449"/>
      <c r="D19" s="449"/>
      <c r="E19" s="449"/>
      <c r="F19" s="449"/>
      <c r="G19" s="449"/>
      <c r="H19" s="449"/>
      <c r="I19" s="450"/>
    </row>
    <row r="20" spans="1:9" x14ac:dyDescent="0.2">
      <c r="A20" s="58"/>
      <c r="B20" s="59"/>
      <c r="C20" s="145" t="s">
        <v>28</v>
      </c>
      <c r="D20" s="145" t="s">
        <v>29</v>
      </c>
      <c r="E20" s="145" t="s">
        <v>30</v>
      </c>
      <c r="F20" s="145" t="s">
        <v>31</v>
      </c>
      <c r="G20" s="145" t="s">
        <v>32</v>
      </c>
      <c r="H20" s="145" t="s">
        <v>33</v>
      </c>
      <c r="I20" s="145" t="s">
        <v>34</v>
      </c>
    </row>
    <row r="21" spans="1:9" x14ac:dyDescent="0.2">
      <c r="A21" s="58"/>
      <c r="B21" s="59"/>
      <c r="C21" s="146" t="s">
        <v>35</v>
      </c>
      <c r="D21" s="147" t="s">
        <v>35</v>
      </c>
      <c r="E21" s="146" t="s">
        <v>35</v>
      </c>
      <c r="F21" s="146" t="s">
        <v>35</v>
      </c>
      <c r="G21" s="146" t="s">
        <v>36</v>
      </c>
      <c r="H21" s="146" t="s">
        <v>36</v>
      </c>
      <c r="I21" s="146" t="s">
        <v>36</v>
      </c>
    </row>
    <row r="22" spans="1:9" x14ac:dyDescent="0.2">
      <c r="A22" s="58" t="s">
        <v>37</v>
      </c>
      <c r="B22" s="59"/>
      <c r="C22" s="62">
        <v>32333</v>
      </c>
      <c r="D22" s="62">
        <v>32333</v>
      </c>
      <c r="E22" s="62">
        <v>32333</v>
      </c>
      <c r="F22" s="62">
        <v>32671</v>
      </c>
      <c r="G22" s="62">
        <v>32671</v>
      </c>
      <c r="H22" s="62">
        <v>32671</v>
      </c>
      <c r="I22" s="62">
        <v>32671</v>
      </c>
    </row>
    <row r="23" spans="1:9" x14ac:dyDescent="0.2">
      <c r="A23" s="58" t="s">
        <v>38</v>
      </c>
      <c r="B23" s="59"/>
      <c r="C23" s="62">
        <v>487</v>
      </c>
      <c r="D23" s="62">
        <f t="shared" ref="D23:I23" si="0">C34</f>
        <v>487</v>
      </c>
      <c r="E23" s="62">
        <f t="shared" si="0"/>
        <v>34476</v>
      </c>
      <c r="F23" s="62">
        <f t="shared" si="0"/>
        <v>28954</v>
      </c>
      <c r="G23" s="62">
        <f t="shared" si="0"/>
        <v>29556</v>
      </c>
      <c r="H23" s="62">
        <f t="shared" si="0"/>
        <v>29556</v>
      </c>
      <c r="I23" s="62">
        <f t="shared" si="0"/>
        <v>29556</v>
      </c>
    </row>
    <row r="24" spans="1:9" x14ac:dyDescent="0.2">
      <c r="A24" s="58" t="s">
        <v>39</v>
      </c>
      <c r="B24" s="59"/>
      <c r="C24" s="62">
        <v>0</v>
      </c>
      <c r="D24" s="62">
        <v>2132</v>
      </c>
      <c r="E24" s="62">
        <v>2518</v>
      </c>
      <c r="F24" s="62">
        <v>1898</v>
      </c>
      <c r="G24" s="62">
        <v>1898</v>
      </c>
      <c r="H24" s="62">
        <v>1898</v>
      </c>
      <c r="I24" s="62">
        <v>1898</v>
      </c>
    </row>
    <row r="25" spans="1:9" x14ac:dyDescent="0.2">
      <c r="A25" s="58" t="s">
        <v>40</v>
      </c>
      <c r="B25" s="59"/>
      <c r="C25" s="62">
        <v>0</v>
      </c>
      <c r="D25" s="63">
        <v>2132</v>
      </c>
      <c r="E25" s="63">
        <v>8040</v>
      </c>
      <c r="F25" s="63">
        <v>1296</v>
      </c>
      <c r="G25" s="62">
        <v>1898</v>
      </c>
      <c r="H25" s="62">
        <v>1898</v>
      </c>
      <c r="I25" s="62">
        <v>1898</v>
      </c>
    </row>
    <row r="26" spans="1:9" x14ac:dyDescent="0.2">
      <c r="A26" s="58"/>
      <c r="B26" s="59"/>
      <c r="C26" s="63"/>
      <c r="D26" s="62"/>
      <c r="E26" s="62"/>
      <c r="F26" s="62"/>
      <c r="G26" s="62"/>
      <c r="H26" s="62"/>
      <c r="I26" s="62"/>
    </row>
    <row r="27" spans="1:9" x14ac:dyDescent="0.2">
      <c r="A27" s="58" t="s">
        <v>41</v>
      </c>
      <c r="B27" s="51"/>
      <c r="C27" s="148"/>
      <c r="D27" s="148"/>
      <c r="E27" s="148"/>
      <c r="F27" s="148"/>
      <c r="G27" s="148"/>
      <c r="H27" s="148"/>
      <c r="I27" s="63"/>
    </row>
    <row r="28" spans="1:9" x14ac:dyDescent="0.2">
      <c r="A28" s="149" t="s">
        <v>42</v>
      </c>
      <c r="B28" s="59"/>
      <c r="C28" s="63"/>
      <c r="D28" s="150"/>
      <c r="E28" s="148"/>
      <c r="F28" s="148"/>
      <c r="G28" s="148"/>
      <c r="H28" s="148"/>
      <c r="I28" s="63"/>
    </row>
    <row r="29" spans="1:9" x14ac:dyDescent="0.2">
      <c r="A29" s="151" t="s">
        <v>43</v>
      </c>
      <c r="B29" s="152"/>
      <c r="C29" s="62"/>
      <c r="D29" s="62">
        <v>33989</v>
      </c>
      <c r="E29" s="62"/>
      <c r="F29" s="62">
        <v>0</v>
      </c>
      <c r="G29" s="62">
        <v>0</v>
      </c>
      <c r="H29" s="62">
        <v>0</v>
      </c>
      <c r="I29" s="62">
        <v>0</v>
      </c>
    </row>
    <row r="30" spans="1:9" x14ac:dyDescent="0.2">
      <c r="A30" s="151"/>
      <c r="B30" s="152"/>
      <c r="C30" s="63"/>
      <c r="D30" s="62"/>
      <c r="E30" s="62"/>
      <c r="F30" s="62"/>
      <c r="G30" s="62"/>
      <c r="H30" s="62"/>
      <c r="I30" s="62"/>
    </row>
    <row r="31" spans="1:9" x14ac:dyDescent="0.2">
      <c r="A31" s="151"/>
      <c r="B31" s="152"/>
      <c r="C31" s="63"/>
      <c r="D31" s="62"/>
      <c r="E31" s="62"/>
      <c r="F31" s="62"/>
      <c r="G31" s="62"/>
      <c r="H31" s="62"/>
      <c r="I31" s="62"/>
    </row>
    <row r="32" spans="1:9" x14ac:dyDescent="0.2">
      <c r="A32" s="58" t="s">
        <v>44</v>
      </c>
      <c r="B32" s="59"/>
      <c r="C32" s="63">
        <f t="shared" ref="C32:I32" si="1">SUM(C29:C31)</f>
        <v>0</v>
      </c>
      <c r="D32" s="63">
        <f t="shared" si="1"/>
        <v>33989</v>
      </c>
      <c r="E32" s="63">
        <f t="shared" si="1"/>
        <v>0</v>
      </c>
      <c r="F32" s="63">
        <f t="shared" si="1"/>
        <v>0</v>
      </c>
      <c r="G32" s="63">
        <f t="shared" si="1"/>
        <v>0</v>
      </c>
      <c r="H32" s="63">
        <f t="shared" si="1"/>
        <v>0</v>
      </c>
      <c r="I32" s="63">
        <f t="shared" si="1"/>
        <v>0</v>
      </c>
    </row>
    <row r="33" spans="1:9" x14ac:dyDescent="0.2">
      <c r="A33" s="58"/>
      <c r="B33" s="59"/>
      <c r="C33" s="63"/>
      <c r="D33" s="62"/>
      <c r="E33" s="62"/>
      <c r="F33" s="62"/>
      <c r="G33" s="62"/>
      <c r="H33" s="62"/>
      <c r="I33" s="62"/>
    </row>
    <row r="34" spans="1:9" x14ac:dyDescent="0.2">
      <c r="A34" s="58" t="s">
        <v>45</v>
      </c>
      <c r="B34" s="59"/>
      <c r="C34" s="63">
        <f>+C23+C24-C25+C32</f>
        <v>487</v>
      </c>
      <c r="D34" s="63">
        <f t="shared" ref="D34:I34" si="2">+D23+D24-D25+D32</f>
        <v>34476</v>
      </c>
      <c r="E34" s="63">
        <f>+E23+E24-E25+E32</f>
        <v>28954</v>
      </c>
      <c r="F34" s="63">
        <f t="shared" si="2"/>
        <v>29556</v>
      </c>
      <c r="G34" s="63">
        <f>+G23+G24-G25+G32</f>
        <v>29556</v>
      </c>
      <c r="H34" s="63">
        <f>+H23+H24-H25+H32</f>
        <v>29556</v>
      </c>
      <c r="I34" s="63">
        <f t="shared" si="2"/>
        <v>29556</v>
      </c>
    </row>
    <row r="35" spans="1:9" x14ac:dyDescent="0.2">
      <c r="A35" s="151"/>
      <c r="B35" s="152"/>
      <c r="C35" s="153"/>
      <c r="D35" s="67"/>
      <c r="E35" s="67"/>
      <c r="F35" s="62"/>
      <c r="G35" s="62"/>
      <c r="H35" s="62"/>
      <c r="I35" s="62"/>
    </row>
    <row r="36" spans="1:9" x14ac:dyDescent="0.2">
      <c r="A36" s="58" t="s">
        <v>46</v>
      </c>
      <c r="B36" s="59"/>
      <c r="C36" s="153"/>
      <c r="D36" s="67"/>
      <c r="E36" s="67"/>
      <c r="F36" s="62"/>
      <c r="G36" s="62">
        <v>0</v>
      </c>
      <c r="H36" s="62">
        <v>0</v>
      </c>
      <c r="I36" s="62">
        <v>0</v>
      </c>
    </row>
    <row r="37" spans="1:9" x14ac:dyDescent="0.2">
      <c r="A37" s="151"/>
      <c r="B37" s="152"/>
      <c r="C37" s="153"/>
      <c r="D37" s="67"/>
      <c r="E37" s="67"/>
      <c r="F37" s="62"/>
      <c r="G37" s="62"/>
      <c r="H37" s="62"/>
      <c r="I37" s="62"/>
    </row>
    <row r="38" spans="1:9" x14ac:dyDescent="0.2">
      <c r="A38" s="58" t="s">
        <v>47</v>
      </c>
      <c r="B38" s="154"/>
      <c r="C38" s="155">
        <f>C34-C36</f>
        <v>487</v>
      </c>
      <c r="D38" s="155">
        <f t="shared" ref="D38:I38" si="3">D34-D36</f>
        <v>34476</v>
      </c>
      <c r="E38" s="155">
        <f t="shared" si="3"/>
        <v>28954</v>
      </c>
      <c r="F38" s="156">
        <f t="shared" si="3"/>
        <v>29556</v>
      </c>
      <c r="G38" s="156">
        <f t="shared" si="3"/>
        <v>29556</v>
      </c>
      <c r="H38" s="156">
        <f t="shared" si="3"/>
        <v>29556</v>
      </c>
      <c r="I38" s="156">
        <f t="shared" si="3"/>
        <v>29556</v>
      </c>
    </row>
    <row r="39" spans="1:9" x14ac:dyDescent="0.2">
      <c r="A39" s="157"/>
      <c r="B39" s="157"/>
      <c r="C39" s="158"/>
      <c r="D39" s="158"/>
      <c r="E39" s="158"/>
      <c r="F39" s="158"/>
      <c r="G39" s="158"/>
      <c r="H39" s="158"/>
      <c r="I39" s="158"/>
    </row>
    <row r="40" spans="1:9" x14ac:dyDescent="0.2">
      <c r="A40" s="159" t="s">
        <v>48</v>
      </c>
      <c r="B40" s="49"/>
      <c r="C40" s="160"/>
      <c r="D40" s="160"/>
      <c r="E40" s="160"/>
      <c r="F40" s="160"/>
      <c r="G40" s="160"/>
      <c r="H40" s="160"/>
      <c r="I40" s="160"/>
    </row>
    <row r="41" spans="1:9" x14ac:dyDescent="0.2">
      <c r="A41" s="161" t="s">
        <v>49</v>
      </c>
      <c r="B41" s="152"/>
      <c r="C41" s="67"/>
      <c r="D41" s="67"/>
      <c r="E41" s="67"/>
      <c r="F41" s="67"/>
      <c r="G41" s="67"/>
      <c r="H41" s="67"/>
      <c r="I41" s="67"/>
    </row>
    <row r="42" spans="1:9" x14ac:dyDescent="0.2">
      <c r="A42" s="58"/>
      <c r="B42" s="59"/>
      <c r="C42" s="62"/>
      <c r="D42" s="62"/>
      <c r="E42" s="62"/>
      <c r="F42" s="62"/>
      <c r="G42" s="62"/>
      <c r="H42" s="62"/>
      <c r="I42" s="62"/>
    </row>
    <row r="43" spans="1:9" x14ac:dyDescent="0.2">
      <c r="A43" s="58" t="s">
        <v>50</v>
      </c>
      <c r="B43" s="59"/>
      <c r="C43" s="62"/>
      <c r="D43" s="62"/>
      <c r="E43" s="62"/>
      <c r="F43" s="62"/>
      <c r="G43" s="62"/>
      <c r="H43" s="62"/>
      <c r="I43" s="62"/>
    </row>
    <row r="44" spans="1:9" x14ac:dyDescent="0.2">
      <c r="A44" s="58"/>
      <c r="B44" s="59"/>
      <c r="C44" s="62"/>
      <c r="D44" s="62"/>
      <c r="E44" s="62"/>
      <c r="F44" s="62"/>
      <c r="G44" s="62"/>
      <c r="H44" s="62"/>
      <c r="I44" s="62"/>
    </row>
    <row r="45" spans="1:9" x14ac:dyDescent="0.2">
      <c r="A45" s="231" t="s">
        <v>51</v>
      </c>
      <c r="B45" s="154"/>
      <c r="C45" s="62"/>
      <c r="D45" s="62"/>
      <c r="E45" s="62"/>
      <c r="F45" s="62"/>
      <c r="G45" s="62"/>
      <c r="H45" s="62"/>
      <c r="I45" s="62"/>
    </row>
    <row r="46" spans="1:9" x14ac:dyDescent="0.2">
      <c r="A46" s="232" t="s">
        <v>52</v>
      </c>
      <c r="B46" s="233"/>
      <c r="C46" s="62"/>
      <c r="D46" s="62"/>
      <c r="E46" s="62"/>
      <c r="F46" s="62"/>
      <c r="G46" s="62"/>
      <c r="H46" s="62"/>
      <c r="I46" s="62"/>
    </row>
    <row r="47" spans="1:9" x14ac:dyDescent="0.2">
      <c r="A47" s="53"/>
      <c r="B47" s="53"/>
      <c r="C47" s="53"/>
      <c r="D47" s="53"/>
      <c r="E47" s="53"/>
      <c r="F47" s="53"/>
      <c r="G47" s="53"/>
      <c r="H47" s="53"/>
      <c r="I47" s="53"/>
    </row>
    <row r="48" spans="1:9" x14ac:dyDescent="0.2">
      <c r="A48" s="53"/>
      <c r="B48" s="53"/>
      <c r="C48" s="53"/>
      <c r="D48" s="53"/>
      <c r="E48" s="53"/>
      <c r="F48" s="53"/>
      <c r="G48" s="53"/>
      <c r="H48" s="53"/>
      <c r="I48" s="53"/>
    </row>
    <row r="49" spans="1:9" x14ac:dyDescent="0.2">
      <c r="A49" s="53"/>
      <c r="B49" s="53"/>
      <c r="C49" s="53"/>
      <c r="D49" s="53"/>
      <c r="E49" s="53"/>
      <c r="F49" s="53"/>
      <c r="G49" s="53"/>
      <c r="H49" s="53"/>
      <c r="I49" s="53"/>
    </row>
  </sheetData>
  <sheetProtection selectLockedCells="1"/>
  <mergeCells count="2">
    <mergeCell ref="A9:I9"/>
    <mergeCell ref="A19:I19"/>
  </mergeCells>
  <printOptions horizontalCentered="1"/>
  <pageMargins left="0.75" right="0.75" top="0.6" bottom="0.55000000000000004" header="0.28000000000000003" footer="0.16"/>
  <pageSetup scale="85"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D4C75-0078-4C53-9510-DD47E71E6926}">
  <dimension ref="A1:L8"/>
  <sheetViews>
    <sheetView workbookViewId="0">
      <selection activeCell="Q25" sqref="Q25"/>
    </sheetView>
  </sheetViews>
  <sheetFormatPr defaultRowHeight="12.75" x14ac:dyDescent="0.2"/>
  <cols>
    <col min="7" max="7" width="10.85546875" bestFit="1" customWidth="1"/>
    <col min="11" max="11" width="6.42578125" customWidth="1"/>
  </cols>
  <sheetData>
    <row r="1" spans="1:12" ht="15" x14ac:dyDescent="0.2">
      <c r="A1" s="39" t="s">
        <v>53</v>
      </c>
      <c r="B1" s="40"/>
      <c r="C1" s="40"/>
      <c r="D1" s="40"/>
      <c r="E1" s="40"/>
      <c r="F1" s="41"/>
      <c r="G1" s="42"/>
      <c r="H1" s="40"/>
      <c r="I1" s="40"/>
      <c r="J1" s="41"/>
      <c r="K1" s="40"/>
      <c r="L1" s="41"/>
    </row>
    <row r="2" spans="1:12" x14ac:dyDescent="0.2">
      <c r="A2" s="41"/>
      <c r="B2" s="40"/>
      <c r="C2" s="40"/>
      <c r="D2" s="40"/>
      <c r="E2" s="40"/>
      <c r="F2" s="41"/>
      <c r="G2" s="42"/>
      <c r="H2" s="40"/>
      <c r="I2" s="40"/>
      <c r="J2" s="41"/>
      <c r="K2" s="40"/>
      <c r="L2" s="41"/>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x14ac:dyDescent="0.2">
      <c r="A4" s="41" t="s">
        <v>310</v>
      </c>
      <c r="B4" s="40" t="s">
        <v>248</v>
      </c>
      <c r="C4" s="40" t="s">
        <v>68</v>
      </c>
      <c r="D4" s="40">
        <v>2018</v>
      </c>
      <c r="E4" s="40">
        <v>344</v>
      </c>
      <c r="F4" s="41" t="s">
        <v>69</v>
      </c>
      <c r="G4" s="42">
        <v>-3.51</v>
      </c>
      <c r="H4" s="40" t="s">
        <v>70</v>
      </c>
      <c r="I4" s="40">
        <v>972</v>
      </c>
      <c r="J4" s="41" t="s">
        <v>170</v>
      </c>
      <c r="K4" s="40">
        <v>13</v>
      </c>
      <c r="L4" s="45">
        <v>43646</v>
      </c>
    </row>
    <row r="5" spans="1:12" x14ac:dyDescent="0.2">
      <c r="A5" s="41" t="s">
        <v>310</v>
      </c>
      <c r="B5" s="40" t="s">
        <v>248</v>
      </c>
      <c r="C5" s="40" t="s">
        <v>68</v>
      </c>
      <c r="D5" s="40">
        <v>2018</v>
      </c>
      <c r="E5" s="40">
        <v>344</v>
      </c>
      <c r="F5" s="41" t="s">
        <v>69</v>
      </c>
      <c r="G5" s="42">
        <v>-28954.37</v>
      </c>
      <c r="H5" s="40" t="s">
        <v>70</v>
      </c>
      <c r="I5" s="40">
        <v>972</v>
      </c>
      <c r="J5" s="41" t="s">
        <v>124</v>
      </c>
      <c r="K5" s="40">
        <v>18</v>
      </c>
      <c r="L5" s="45">
        <v>43308</v>
      </c>
    </row>
    <row r="6" spans="1:12" x14ac:dyDescent="0.2">
      <c r="A6" s="41" t="s">
        <v>310</v>
      </c>
      <c r="B6" s="40" t="s">
        <v>248</v>
      </c>
      <c r="C6" s="40" t="s">
        <v>68</v>
      </c>
      <c r="D6" s="40">
        <v>2019</v>
      </c>
      <c r="E6" s="40">
        <v>344</v>
      </c>
      <c r="F6" s="41" t="s">
        <v>69</v>
      </c>
      <c r="G6" s="42">
        <v>3.51</v>
      </c>
      <c r="H6" s="40" t="s">
        <v>70</v>
      </c>
      <c r="I6" s="40">
        <v>971</v>
      </c>
      <c r="J6" s="41" t="s">
        <v>170</v>
      </c>
      <c r="K6" s="40">
        <v>3</v>
      </c>
      <c r="L6" s="45">
        <v>43646</v>
      </c>
    </row>
    <row r="7" spans="1:12" x14ac:dyDescent="0.2">
      <c r="A7" s="41" t="s">
        <v>310</v>
      </c>
      <c r="B7" s="40" t="s">
        <v>248</v>
      </c>
      <c r="C7" s="40" t="s">
        <v>68</v>
      </c>
      <c r="D7" s="40">
        <v>2019</v>
      </c>
      <c r="E7" s="40">
        <v>344</v>
      </c>
      <c r="F7" s="41" t="s">
        <v>69</v>
      </c>
      <c r="G7" s="42">
        <v>28954.37</v>
      </c>
      <c r="H7" s="40" t="s">
        <v>70</v>
      </c>
      <c r="I7" s="40">
        <v>971</v>
      </c>
      <c r="J7" s="41" t="s">
        <v>124</v>
      </c>
      <c r="K7" s="40">
        <v>17</v>
      </c>
      <c r="L7" s="45">
        <v>43308</v>
      </c>
    </row>
    <row r="8" spans="1:12" ht="13.5" thickBot="1" x14ac:dyDescent="0.25">
      <c r="A8" s="41"/>
      <c r="B8" s="40"/>
      <c r="C8" s="40"/>
      <c r="D8" s="40"/>
      <c r="E8" s="40"/>
      <c r="F8" s="41"/>
      <c r="G8" s="46">
        <f>SUM(G4:G7)</f>
        <v>0</v>
      </c>
      <c r="H8" s="40"/>
      <c r="I8" s="40"/>
      <c r="J8" s="41"/>
      <c r="K8" s="40"/>
      <c r="L8" s="45"/>
    </row>
  </sheetData>
  <pageMargins left="0.75000000000000011" right="0.75000000000000011" top="1" bottom="1" header="0.5" footer="0.5"/>
  <pageSetup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BDB12-CC2C-4557-B200-A10415F33E80}">
  <sheetPr>
    <pageSetUpPr fitToPage="1"/>
  </sheetPr>
  <dimension ref="A1:I50"/>
  <sheetViews>
    <sheetView zoomScaleNormal="100" workbookViewId="0">
      <selection activeCell="Q25" sqref="Q25"/>
    </sheetView>
  </sheetViews>
  <sheetFormatPr defaultRowHeight="12.75" x14ac:dyDescent="0.2"/>
  <cols>
    <col min="1" max="2" width="14.7109375" customWidth="1"/>
    <col min="3" max="8" width="14" customWidth="1"/>
    <col min="9" max="9" width="13.140625" customWidth="1"/>
  </cols>
  <sheetData>
    <row r="1" spans="1:9" x14ac:dyDescent="0.2">
      <c r="A1" s="53"/>
      <c r="B1" s="53"/>
      <c r="C1" s="53"/>
      <c r="D1" s="53"/>
      <c r="E1" s="53"/>
      <c r="F1" s="53"/>
      <c r="G1" s="53"/>
      <c r="H1" s="53"/>
      <c r="I1" s="53"/>
    </row>
    <row r="2" spans="1:9" x14ac:dyDescent="0.2">
      <c r="A2" s="53" t="s">
        <v>0</v>
      </c>
      <c r="B2" s="49" t="s">
        <v>1</v>
      </c>
      <c r="C2" s="49"/>
      <c r="D2" s="49"/>
      <c r="E2" s="55"/>
      <c r="F2" s="53"/>
      <c r="G2" s="144" t="s">
        <v>2</v>
      </c>
      <c r="H2" s="49" t="s">
        <v>171</v>
      </c>
      <c r="I2" s="49"/>
    </row>
    <row r="3" spans="1:9" x14ac:dyDescent="0.2">
      <c r="A3" s="53" t="s">
        <v>4</v>
      </c>
      <c r="B3" s="50" t="s">
        <v>172</v>
      </c>
      <c r="C3" s="49"/>
      <c r="D3" s="49"/>
      <c r="E3" s="55"/>
      <c r="F3" s="53"/>
      <c r="G3" s="144" t="s">
        <v>6</v>
      </c>
      <c r="H3" s="51" t="s">
        <v>173</v>
      </c>
      <c r="I3" s="51"/>
    </row>
    <row r="4" spans="1:9" x14ac:dyDescent="0.2">
      <c r="A4" s="53" t="s">
        <v>8</v>
      </c>
      <c r="B4" s="49" t="s">
        <v>174</v>
      </c>
      <c r="C4" s="49"/>
      <c r="D4" s="49"/>
      <c r="E4" s="55"/>
      <c r="F4" s="53"/>
      <c r="G4" s="144" t="s">
        <v>10</v>
      </c>
      <c r="H4" s="50" t="s">
        <v>11</v>
      </c>
      <c r="I4" s="49"/>
    </row>
    <row r="5" spans="1:9" x14ac:dyDescent="0.2">
      <c r="A5" s="53" t="s">
        <v>12</v>
      </c>
      <c r="B5" s="49" t="s">
        <v>175</v>
      </c>
      <c r="C5" s="51"/>
      <c r="D5" s="51"/>
      <c r="E5" s="55"/>
      <c r="F5" s="53"/>
      <c r="G5" s="144" t="s">
        <v>14</v>
      </c>
      <c r="H5" s="52" t="s">
        <v>176</v>
      </c>
      <c r="I5" s="51"/>
    </row>
    <row r="6" spans="1:9" x14ac:dyDescent="0.2">
      <c r="A6" s="53"/>
      <c r="B6" s="53"/>
      <c r="C6" s="53"/>
      <c r="D6" s="53"/>
      <c r="E6" s="53"/>
      <c r="F6" s="53"/>
      <c r="G6" s="53"/>
      <c r="H6" s="53"/>
      <c r="I6" s="53"/>
    </row>
    <row r="7" spans="1:9" x14ac:dyDescent="0.2">
      <c r="A7" s="53"/>
      <c r="B7" s="53"/>
      <c r="C7" s="53"/>
      <c r="D7" s="53"/>
      <c r="E7" s="53"/>
      <c r="F7" s="53"/>
      <c r="G7" s="53"/>
      <c r="H7" s="53"/>
      <c r="I7" s="53"/>
    </row>
    <row r="8" spans="1:9" x14ac:dyDescent="0.2">
      <c r="A8" s="53" t="s">
        <v>15</v>
      </c>
      <c r="B8" s="89"/>
      <c r="C8" s="89"/>
      <c r="D8" s="89"/>
      <c r="E8" s="89"/>
      <c r="F8" s="89"/>
      <c r="G8" s="89"/>
      <c r="H8" s="89"/>
      <c r="I8" s="89"/>
    </row>
    <row r="9" spans="1:9" x14ac:dyDescent="0.2">
      <c r="A9" s="53" t="s">
        <v>177</v>
      </c>
      <c r="B9" s="89"/>
      <c r="C9" s="89"/>
      <c r="D9" s="89"/>
      <c r="E9" s="89"/>
      <c r="F9" s="89"/>
      <c r="G9" s="89"/>
      <c r="H9" s="89"/>
      <c r="I9" s="89"/>
    </row>
    <row r="10" spans="1:9" x14ac:dyDescent="0.2">
      <c r="A10" s="53" t="s">
        <v>178</v>
      </c>
      <c r="B10" s="89"/>
      <c r="C10" s="89"/>
      <c r="D10" s="89"/>
      <c r="E10" s="89"/>
      <c r="F10" s="89"/>
      <c r="G10" s="89"/>
      <c r="H10" s="89"/>
      <c r="I10" s="89"/>
    </row>
    <row r="11" spans="1:9" ht="12.75" customHeight="1" x14ac:dyDescent="0.2">
      <c r="A11" s="53" t="s">
        <v>18</v>
      </c>
      <c r="B11" s="53"/>
      <c r="C11" s="53"/>
      <c r="D11" s="89"/>
      <c r="E11" s="89"/>
      <c r="F11" s="89"/>
      <c r="G11" s="89"/>
      <c r="H11" s="89"/>
      <c r="I11" s="89"/>
    </row>
    <row r="12" spans="1:9" ht="12.75" customHeight="1" x14ac:dyDescent="0.2">
      <c r="A12" s="234" t="s">
        <v>179</v>
      </c>
      <c r="B12" s="53"/>
      <c r="C12" s="90"/>
      <c r="D12" s="89"/>
      <c r="E12" s="89"/>
      <c r="F12" s="89"/>
      <c r="G12" s="89"/>
      <c r="H12" s="89"/>
      <c r="I12" s="89"/>
    </row>
    <row r="13" spans="1:9" x14ac:dyDescent="0.2">
      <c r="A13" s="53" t="s">
        <v>180</v>
      </c>
      <c r="B13" s="53"/>
      <c r="C13" s="89"/>
      <c r="D13" s="89"/>
      <c r="E13" s="89"/>
      <c r="F13" s="89"/>
      <c r="G13" s="89"/>
      <c r="H13" s="89"/>
      <c r="I13" s="89"/>
    </row>
    <row r="14" spans="1:9" ht="12.75" customHeight="1" x14ac:dyDescent="0.2">
      <c r="A14" s="53" t="s">
        <v>20</v>
      </c>
      <c r="B14" s="53"/>
      <c r="C14" s="55"/>
      <c r="D14" s="91"/>
      <c r="E14" s="92"/>
      <c r="F14" s="92"/>
      <c r="G14" s="92"/>
      <c r="H14" s="92"/>
      <c r="I14" s="92"/>
    </row>
    <row r="15" spans="1:9" x14ac:dyDescent="0.2">
      <c r="A15" s="53" t="s">
        <v>181</v>
      </c>
      <c r="B15" s="53"/>
      <c r="C15" s="55"/>
      <c r="D15" s="92"/>
      <c r="E15" s="92"/>
      <c r="F15" s="92"/>
      <c r="G15" s="92"/>
      <c r="H15" s="92"/>
      <c r="I15" s="92"/>
    </row>
    <row r="16" spans="1:9" x14ac:dyDescent="0.2">
      <c r="A16" s="53" t="s">
        <v>182</v>
      </c>
      <c r="B16" s="53"/>
      <c r="C16" s="55"/>
      <c r="D16" s="92"/>
      <c r="E16" s="92"/>
      <c r="F16" s="92"/>
      <c r="G16" s="92"/>
      <c r="H16" s="92"/>
      <c r="I16" s="92"/>
    </row>
    <row r="17" spans="1:9" x14ac:dyDescent="0.2">
      <c r="A17" s="53" t="s">
        <v>183</v>
      </c>
      <c r="B17" s="53"/>
      <c r="C17" s="55"/>
      <c r="D17" s="92"/>
      <c r="E17" s="92"/>
      <c r="F17" s="92"/>
      <c r="G17" s="92"/>
      <c r="H17" s="92"/>
      <c r="I17" s="92"/>
    </row>
    <row r="18" spans="1:9" x14ac:dyDescent="0.2">
      <c r="A18" s="53" t="s">
        <v>184</v>
      </c>
      <c r="B18" s="53"/>
      <c r="C18" s="55"/>
      <c r="D18" s="92"/>
      <c r="E18" s="92"/>
      <c r="F18" s="92"/>
      <c r="G18" s="92"/>
      <c r="H18" s="92"/>
      <c r="I18" s="92"/>
    </row>
    <row r="19" spans="1:9" x14ac:dyDescent="0.2">
      <c r="A19" s="57" t="s">
        <v>22</v>
      </c>
      <c r="B19" s="53"/>
      <c r="C19" s="55"/>
      <c r="D19" s="55"/>
      <c r="E19" s="162"/>
      <c r="F19" s="55"/>
      <c r="G19" s="55"/>
      <c r="H19" s="55"/>
      <c r="I19" s="55"/>
    </row>
    <row r="20" spans="1:9" x14ac:dyDescent="0.2">
      <c r="A20" s="53" t="s">
        <v>185</v>
      </c>
      <c r="B20" s="53"/>
      <c r="C20" s="55"/>
      <c r="D20" s="55"/>
      <c r="E20" s="55"/>
      <c r="F20" s="55"/>
      <c r="G20" s="55"/>
      <c r="H20" s="55"/>
      <c r="I20" s="55"/>
    </row>
    <row r="21" spans="1:9" x14ac:dyDescent="0.2">
      <c r="A21" s="57" t="s">
        <v>24</v>
      </c>
      <c r="B21" s="57"/>
      <c r="C21" s="55"/>
      <c r="D21" s="55"/>
      <c r="E21" s="55"/>
      <c r="F21" s="55"/>
      <c r="G21" s="55"/>
      <c r="H21" s="55"/>
      <c r="I21" s="55"/>
    </row>
    <row r="22" spans="1:9" x14ac:dyDescent="0.2">
      <c r="A22" s="55"/>
      <c r="B22" s="55"/>
      <c r="C22" s="55"/>
      <c r="D22" s="55"/>
      <c r="E22" s="55"/>
      <c r="F22" s="55"/>
      <c r="G22" s="55"/>
      <c r="H22" s="55"/>
      <c r="I22" s="55"/>
    </row>
    <row r="23" spans="1:9" x14ac:dyDescent="0.2">
      <c r="A23" s="448" t="s">
        <v>27</v>
      </c>
      <c r="B23" s="449"/>
      <c r="C23" s="449"/>
      <c r="D23" s="449"/>
      <c r="E23" s="449"/>
      <c r="F23" s="449"/>
      <c r="G23" s="449"/>
      <c r="H23" s="449"/>
      <c r="I23" s="450"/>
    </row>
    <row r="24" spans="1:9" x14ac:dyDescent="0.2">
      <c r="A24" s="58"/>
      <c r="B24" s="59"/>
      <c r="C24" s="145" t="s">
        <v>28</v>
      </c>
      <c r="D24" s="145" t="s">
        <v>29</v>
      </c>
      <c r="E24" s="145" t="s">
        <v>30</v>
      </c>
      <c r="F24" s="145" t="s">
        <v>31</v>
      </c>
      <c r="G24" s="145" t="s">
        <v>32</v>
      </c>
      <c r="H24" s="145" t="s">
        <v>33</v>
      </c>
      <c r="I24" s="145" t="s">
        <v>34</v>
      </c>
    </row>
    <row r="25" spans="1:9" x14ac:dyDescent="0.2">
      <c r="A25" s="58"/>
      <c r="B25" s="59"/>
      <c r="C25" s="146" t="s">
        <v>35</v>
      </c>
      <c r="D25" s="147" t="s">
        <v>35</v>
      </c>
      <c r="E25" s="146" t="s">
        <v>35</v>
      </c>
      <c r="F25" s="146" t="s">
        <v>35</v>
      </c>
      <c r="G25" s="146" t="s">
        <v>36</v>
      </c>
      <c r="H25" s="146" t="s">
        <v>36</v>
      </c>
      <c r="I25" s="146" t="s">
        <v>36</v>
      </c>
    </row>
    <row r="26" spans="1:9" x14ac:dyDescent="0.2">
      <c r="A26" s="58" t="s">
        <v>37</v>
      </c>
      <c r="B26" s="59"/>
      <c r="C26" s="62">
        <v>1000000</v>
      </c>
      <c r="D26" s="62">
        <v>1500000</v>
      </c>
      <c r="E26" s="62">
        <v>1500000</v>
      </c>
      <c r="F26" s="62">
        <v>1500000</v>
      </c>
      <c r="G26" s="62">
        <v>1500000</v>
      </c>
      <c r="H26" s="62">
        <v>1500000</v>
      </c>
      <c r="I26" s="62">
        <v>1500000</v>
      </c>
    </row>
    <row r="27" spans="1:9" x14ac:dyDescent="0.2">
      <c r="A27" s="58" t="s">
        <v>38</v>
      </c>
      <c r="B27" s="59"/>
      <c r="C27" s="62">
        <v>2158128</v>
      </c>
      <c r="D27" s="62">
        <f t="shared" ref="D27:I27" si="0">C38</f>
        <v>1000637</v>
      </c>
      <c r="E27" s="62">
        <f t="shared" si="0"/>
        <v>766488</v>
      </c>
      <c r="F27" s="62">
        <f t="shared" si="0"/>
        <v>572861</v>
      </c>
      <c r="G27" s="62">
        <f t="shared" si="0"/>
        <v>415438</v>
      </c>
      <c r="H27" s="62">
        <f t="shared" si="0"/>
        <v>465438</v>
      </c>
      <c r="I27" s="62">
        <f t="shared" si="0"/>
        <v>615438</v>
      </c>
    </row>
    <row r="28" spans="1:9" x14ac:dyDescent="0.2">
      <c r="A28" s="58" t="s">
        <v>39</v>
      </c>
      <c r="B28" s="59"/>
      <c r="C28" s="62">
        <v>418841</v>
      </c>
      <c r="D28" s="62">
        <v>363434</v>
      </c>
      <c r="E28" s="62">
        <v>399513</v>
      </c>
      <c r="F28" s="62">
        <v>420104</v>
      </c>
      <c r="G28" s="62">
        <v>500000</v>
      </c>
      <c r="H28" s="62">
        <v>600000</v>
      </c>
      <c r="I28" s="62">
        <v>700000</v>
      </c>
    </row>
    <row r="29" spans="1:9" x14ac:dyDescent="0.2">
      <c r="A29" s="58" t="s">
        <v>40</v>
      </c>
      <c r="B29" s="59"/>
      <c r="C29" s="62">
        <v>1532755</v>
      </c>
      <c r="D29" s="63">
        <v>468724</v>
      </c>
      <c r="E29" s="62">
        <v>461750</v>
      </c>
      <c r="F29" s="63">
        <v>409319</v>
      </c>
      <c r="G29" s="62">
        <v>450000</v>
      </c>
      <c r="H29" s="62">
        <v>450000</v>
      </c>
      <c r="I29" s="62">
        <v>550000</v>
      </c>
    </row>
    <row r="30" spans="1:9" x14ac:dyDescent="0.2">
      <c r="A30" s="58"/>
      <c r="B30" s="59"/>
      <c r="C30" s="63"/>
      <c r="D30" s="62"/>
      <c r="E30" s="62"/>
      <c r="F30" s="62"/>
      <c r="G30" s="62"/>
      <c r="H30" s="62"/>
      <c r="I30" s="62"/>
    </row>
    <row r="31" spans="1:9" x14ac:dyDescent="0.2">
      <c r="A31" s="58" t="s">
        <v>41</v>
      </c>
      <c r="B31" s="51"/>
      <c r="C31" s="148"/>
      <c r="D31" s="148"/>
      <c r="E31" s="148"/>
      <c r="F31" s="148"/>
      <c r="G31" s="148"/>
      <c r="H31" s="148"/>
      <c r="I31" s="63"/>
    </row>
    <row r="32" spans="1:9" x14ac:dyDescent="0.2">
      <c r="A32" s="149" t="s">
        <v>42</v>
      </c>
      <c r="B32" s="59"/>
      <c r="C32" s="63"/>
      <c r="D32" s="150"/>
      <c r="E32" s="148"/>
      <c r="F32" s="148"/>
      <c r="G32" s="148"/>
      <c r="H32" s="148"/>
      <c r="I32" s="63"/>
    </row>
    <row r="33" spans="1:9" x14ac:dyDescent="0.2">
      <c r="A33" s="151" t="s">
        <v>43</v>
      </c>
      <c r="B33" s="152"/>
      <c r="C33" s="62">
        <v>-43577</v>
      </c>
      <c r="D33" s="62">
        <v>-128859</v>
      </c>
      <c r="E33" s="62">
        <v>-131390</v>
      </c>
      <c r="F33" s="62">
        <v>-168208</v>
      </c>
      <c r="G33" s="62"/>
      <c r="H33" s="62"/>
      <c r="I33" s="62"/>
    </row>
    <row r="34" spans="1:9" x14ac:dyDescent="0.2">
      <c r="A34" s="151"/>
      <c r="B34" s="152"/>
      <c r="C34" s="63"/>
      <c r="D34" s="62"/>
      <c r="E34" s="62"/>
      <c r="F34" s="62"/>
      <c r="G34" s="62"/>
      <c r="H34" s="62"/>
      <c r="I34" s="62"/>
    </row>
    <row r="35" spans="1:9" x14ac:dyDescent="0.2">
      <c r="A35" s="151"/>
      <c r="B35" s="152"/>
      <c r="C35" s="63"/>
      <c r="D35" s="62"/>
      <c r="E35" s="62"/>
      <c r="F35" s="62"/>
      <c r="G35" s="62"/>
      <c r="H35" s="62"/>
      <c r="I35" s="62"/>
    </row>
    <row r="36" spans="1:9" x14ac:dyDescent="0.2">
      <c r="A36" s="58" t="s">
        <v>44</v>
      </c>
      <c r="B36" s="59"/>
      <c r="C36" s="63">
        <f t="shared" ref="C36:I36" si="1">SUM(C33:C35)</f>
        <v>-43577</v>
      </c>
      <c r="D36" s="63">
        <f t="shared" si="1"/>
        <v>-128859</v>
      </c>
      <c r="E36" s="63">
        <f t="shared" si="1"/>
        <v>-131390</v>
      </c>
      <c r="F36" s="63">
        <f t="shared" si="1"/>
        <v>-168208</v>
      </c>
      <c r="G36" s="63">
        <f t="shared" si="1"/>
        <v>0</v>
      </c>
      <c r="H36" s="63">
        <f t="shared" si="1"/>
        <v>0</v>
      </c>
      <c r="I36" s="63">
        <f t="shared" si="1"/>
        <v>0</v>
      </c>
    </row>
    <row r="37" spans="1:9" x14ac:dyDescent="0.2">
      <c r="A37" s="58"/>
      <c r="B37" s="59"/>
      <c r="C37" s="63"/>
      <c r="D37" s="62"/>
      <c r="E37" s="62"/>
      <c r="F37" s="62"/>
      <c r="G37" s="62"/>
      <c r="H37" s="62"/>
      <c r="I37" s="62"/>
    </row>
    <row r="38" spans="1:9" x14ac:dyDescent="0.2">
      <c r="A38" s="58" t="s">
        <v>45</v>
      </c>
      <c r="B38" s="59"/>
      <c r="C38" s="63">
        <f>+C27+C28-C29+C36</f>
        <v>1000637</v>
      </c>
      <c r="D38" s="63">
        <f t="shared" ref="D38:I38" si="2">+D27+D28-D29+D36</f>
        <v>766488</v>
      </c>
      <c r="E38" s="63">
        <f>+E27+E28-E29+E36</f>
        <v>572861</v>
      </c>
      <c r="F38" s="63">
        <f t="shared" si="2"/>
        <v>415438</v>
      </c>
      <c r="G38" s="63">
        <f>+G27+G28-G29+G36</f>
        <v>465438</v>
      </c>
      <c r="H38" s="63">
        <f>+H27+H28-H29+H36</f>
        <v>615438</v>
      </c>
      <c r="I38" s="63">
        <f t="shared" si="2"/>
        <v>765438</v>
      </c>
    </row>
    <row r="39" spans="1:9" x14ac:dyDescent="0.2">
      <c r="A39" s="151"/>
      <c r="B39" s="152"/>
      <c r="C39" s="153"/>
      <c r="D39" s="67"/>
      <c r="E39" s="67"/>
      <c r="F39" s="62"/>
      <c r="G39" s="62"/>
      <c r="H39" s="62"/>
      <c r="I39" s="62"/>
    </row>
    <row r="40" spans="1:9" x14ac:dyDescent="0.2">
      <c r="A40" s="58" t="s">
        <v>46</v>
      </c>
      <c r="B40" s="59"/>
      <c r="C40" s="67">
        <v>569591</v>
      </c>
      <c r="D40" s="62">
        <v>417801</v>
      </c>
      <c r="E40" s="62">
        <v>339500</v>
      </c>
      <c r="F40" s="62">
        <f>131517+178396</f>
        <v>309913</v>
      </c>
      <c r="G40" s="62"/>
      <c r="H40" s="62"/>
      <c r="I40" s="62"/>
    </row>
    <row r="41" spans="1:9" x14ac:dyDescent="0.2">
      <c r="A41" s="151"/>
      <c r="B41" s="152"/>
      <c r="C41" s="153"/>
      <c r="D41" s="67"/>
      <c r="E41" s="67"/>
      <c r="F41" s="62"/>
      <c r="G41" s="62"/>
      <c r="H41" s="62"/>
      <c r="I41" s="62"/>
    </row>
    <row r="42" spans="1:9" x14ac:dyDescent="0.2">
      <c r="A42" s="58" t="s">
        <v>47</v>
      </c>
      <c r="B42" s="154"/>
      <c r="C42" s="155">
        <f>C38-C40</f>
        <v>431046</v>
      </c>
      <c r="D42" s="155">
        <f t="shared" ref="D42:I42" si="3">D38-D40</f>
        <v>348687</v>
      </c>
      <c r="E42" s="155">
        <f t="shared" si="3"/>
        <v>233361</v>
      </c>
      <c r="F42" s="156">
        <f t="shared" si="3"/>
        <v>105525</v>
      </c>
      <c r="G42" s="156">
        <f t="shared" si="3"/>
        <v>465438</v>
      </c>
      <c r="H42" s="156">
        <f t="shared" si="3"/>
        <v>615438</v>
      </c>
      <c r="I42" s="156">
        <f t="shared" si="3"/>
        <v>765438</v>
      </c>
    </row>
    <row r="43" spans="1:9" x14ac:dyDescent="0.2">
      <c r="A43" s="157"/>
      <c r="B43" s="157"/>
      <c r="C43" s="158"/>
      <c r="D43" s="158"/>
      <c r="E43" s="158"/>
      <c r="F43" s="158"/>
      <c r="G43" s="158"/>
      <c r="H43" s="158"/>
      <c r="I43" s="158"/>
    </row>
    <row r="44" spans="1:9" x14ac:dyDescent="0.2">
      <c r="A44" s="159" t="s">
        <v>48</v>
      </c>
      <c r="B44" s="49"/>
      <c r="C44" s="160"/>
      <c r="D44" s="160"/>
      <c r="E44" s="160"/>
      <c r="F44" s="160"/>
      <c r="G44" s="160"/>
      <c r="H44" s="160"/>
      <c r="I44" s="160"/>
    </row>
    <row r="45" spans="1:9" x14ac:dyDescent="0.2">
      <c r="A45" s="161" t="s">
        <v>49</v>
      </c>
      <c r="B45" s="152"/>
      <c r="C45" s="67"/>
      <c r="D45" s="67"/>
      <c r="E45" s="67"/>
      <c r="F45" s="67"/>
      <c r="G45" s="67"/>
      <c r="H45" s="67"/>
      <c r="I45" s="67"/>
    </row>
    <row r="46" spans="1:9" x14ac:dyDescent="0.2">
      <c r="A46" s="58"/>
      <c r="B46" s="59"/>
      <c r="C46" s="62"/>
      <c r="D46" s="62"/>
      <c r="E46" s="62"/>
      <c r="F46" s="62"/>
      <c r="G46" s="62"/>
      <c r="H46" s="62"/>
      <c r="I46" s="62"/>
    </row>
    <row r="47" spans="1:9" x14ac:dyDescent="0.2">
      <c r="A47" s="58" t="s">
        <v>50</v>
      </c>
      <c r="B47" s="59"/>
      <c r="C47" s="62"/>
      <c r="D47" s="62"/>
      <c r="E47" s="62"/>
      <c r="F47" s="62"/>
      <c r="G47" s="62"/>
      <c r="H47" s="62"/>
      <c r="I47" s="62"/>
    </row>
    <row r="48" spans="1:9" x14ac:dyDescent="0.2">
      <c r="A48" s="58"/>
      <c r="B48" s="59"/>
      <c r="C48" s="62"/>
      <c r="D48" s="62"/>
      <c r="E48" s="62"/>
      <c r="F48" s="62"/>
      <c r="G48" s="62"/>
      <c r="H48" s="62"/>
      <c r="I48" s="62"/>
    </row>
    <row r="49" spans="1:9" x14ac:dyDescent="0.2">
      <c r="A49" s="231" t="s">
        <v>51</v>
      </c>
      <c r="B49" s="154"/>
      <c r="C49" s="62"/>
      <c r="D49" s="62"/>
      <c r="E49" s="62"/>
      <c r="F49" s="62"/>
      <c r="G49" s="62"/>
      <c r="H49" s="62"/>
      <c r="I49" s="62"/>
    </row>
    <row r="50" spans="1:9" x14ac:dyDescent="0.2">
      <c r="A50" s="26" t="s">
        <v>52</v>
      </c>
      <c r="B50" s="27"/>
      <c r="C50" s="7"/>
      <c r="D50" s="7"/>
      <c r="E50" s="23"/>
      <c r="F50" s="23"/>
      <c r="G50" s="23"/>
      <c r="H50" s="23"/>
      <c r="I50" s="23"/>
    </row>
  </sheetData>
  <sheetProtection selectLockedCells="1"/>
  <mergeCells count="1">
    <mergeCell ref="A23:I23"/>
  </mergeCells>
  <printOptions horizontalCentered="1"/>
  <pageMargins left="0.75" right="0.75" top="0.6" bottom="0.55000000000000004" header="0.28000000000000003" footer="0.16"/>
  <pageSetup scale="84"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D7322-DE01-498C-AF23-57AF58FBAC7D}">
  <dimension ref="A1:L12"/>
  <sheetViews>
    <sheetView workbookViewId="0">
      <selection activeCell="Q25" sqref="Q25"/>
    </sheetView>
  </sheetViews>
  <sheetFormatPr defaultRowHeight="12.75" x14ac:dyDescent="0.2"/>
  <cols>
    <col min="7" max="7" width="11.85546875" bestFit="1" customWidth="1"/>
    <col min="11" max="11" width="6.42578125" customWidth="1"/>
    <col min="12" max="12" width="10.140625" bestFit="1" customWidth="1"/>
  </cols>
  <sheetData>
    <row r="1" spans="1:12" ht="15" x14ac:dyDescent="0.2">
      <c r="A1" s="39" t="s">
        <v>53</v>
      </c>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x14ac:dyDescent="0.2">
      <c r="A4" s="41" t="s">
        <v>186</v>
      </c>
      <c r="B4" s="40" t="s">
        <v>67</v>
      </c>
      <c r="C4" s="40" t="s">
        <v>68</v>
      </c>
      <c r="D4" s="40">
        <v>2017</v>
      </c>
      <c r="E4" s="40">
        <v>347</v>
      </c>
      <c r="F4" s="41" t="s">
        <v>187</v>
      </c>
      <c r="G4" s="42">
        <v>-12615.23</v>
      </c>
      <c r="H4" s="40" t="s">
        <v>70</v>
      </c>
      <c r="I4" s="40">
        <v>972</v>
      </c>
      <c r="J4" s="41" t="s">
        <v>124</v>
      </c>
      <c r="K4" s="40">
        <v>20</v>
      </c>
      <c r="L4" s="45">
        <v>43308</v>
      </c>
    </row>
    <row r="5" spans="1:12" x14ac:dyDescent="0.2">
      <c r="A5" s="41" t="s">
        <v>186</v>
      </c>
      <c r="B5" s="40" t="s">
        <v>67</v>
      </c>
      <c r="C5" s="40" t="s">
        <v>68</v>
      </c>
      <c r="D5" s="40">
        <v>2018</v>
      </c>
      <c r="E5" s="40">
        <v>347</v>
      </c>
      <c r="F5" s="41" t="s">
        <v>187</v>
      </c>
      <c r="G5" s="42">
        <v>-15832.47</v>
      </c>
      <c r="H5" s="40" t="s">
        <v>70</v>
      </c>
      <c r="I5" s="40">
        <v>972</v>
      </c>
      <c r="J5" s="41" t="s">
        <v>170</v>
      </c>
      <c r="K5" s="40">
        <v>14</v>
      </c>
      <c r="L5" s="45">
        <v>43646</v>
      </c>
    </row>
    <row r="6" spans="1:12" x14ac:dyDescent="0.2">
      <c r="A6" s="41" t="s">
        <v>186</v>
      </c>
      <c r="B6" s="40" t="s">
        <v>67</v>
      </c>
      <c r="C6" s="40" t="s">
        <v>68</v>
      </c>
      <c r="D6" s="40">
        <v>2018</v>
      </c>
      <c r="E6" s="40">
        <v>347</v>
      </c>
      <c r="F6" s="41" t="s">
        <v>187</v>
      </c>
      <c r="G6" s="42">
        <v>-218745.71</v>
      </c>
      <c r="H6" s="40" t="s">
        <v>70</v>
      </c>
      <c r="I6" s="40">
        <v>972</v>
      </c>
      <c r="J6" s="41" t="s">
        <v>124</v>
      </c>
      <c r="K6" s="40">
        <v>21</v>
      </c>
      <c r="L6" s="45">
        <v>43308</v>
      </c>
    </row>
    <row r="7" spans="1:12" x14ac:dyDescent="0.2">
      <c r="A7" s="41" t="s">
        <v>186</v>
      </c>
      <c r="B7" s="40" t="s">
        <v>67</v>
      </c>
      <c r="C7" s="40" t="s">
        <v>68</v>
      </c>
      <c r="D7" s="40">
        <v>2019</v>
      </c>
      <c r="E7" s="40">
        <v>347</v>
      </c>
      <c r="F7" s="41" t="s">
        <v>187</v>
      </c>
      <c r="G7" s="42">
        <v>-40431</v>
      </c>
      <c r="H7" s="40" t="s">
        <v>70</v>
      </c>
      <c r="I7" s="40">
        <v>972</v>
      </c>
      <c r="J7" s="41" t="s">
        <v>188</v>
      </c>
      <c r="K7" s="40">
        <v>2</v>
      </c>
      <c r="L7" s="45">
        <v>43601</v>
      </c>
    </row>
    <row r="8" spans="1:12" x14ac:dyDescent="0.2">
      <c r="A8" s="41" t="s">
        <v>186</v>
      </c>
      <c r="B8" s="40" t="s">
        <v>67</v>
      </c>
      <c r="C8" s="40" t="s">
        <v>68</v>
      </c>
      <c r="D8" s="40">
        <v>2019</v>
      </c>
      <c r="E8" s="40">
        <v>347</v>
      </c>
      <c r="F8" s="41" t="s">
        <v>187</v>
      </c>
      <c r="G8" s="42">
        <v>15832.47</v>
      </c>
      <c r="H8" s="40" t="s">
        <v>70</v>
      </c>
      <c r="I8" s="40">
        <v>971</v>
      </c>
      <c r="J8" s="41" t="s">
        <v>170</v>
      </c>
      <c r="K8" s="40">
        <v>4</v>
      </c>
      <c r="L8" s="45">
        <v>43646</v>
      </c>
    </row>
    <row r="9" spans="1:12" x14ac:dyDescent="0.2">
      <c r="A9" s="41" t="s">
        <v>186</v>
      </c>
      <c r="B9" s="40" t="s">
        <v>67</v>
      </c>
      <c r="C9" s="40" t="s">
        <v>68</v>
      </c>
      <c r="D9" s="40">
        <v>2019</v>
      </c>
      <c r="E9" s="40">
        <v>347</v>
      </c>
      <c r="F9" s="41" t="s">
        <v>187</v>
      </c>
      <c r="G9" s="42">
        <v>231360.94</v>
      </c>
      <c r="H9" s="40" t="s">
        <v>70</v>
      </c>
      <c r="I9" s="40">
        <v>971</v>
      </c>
      <c r="J9" s="41" t="s">
        <v>124</v>
      </c>
      <c r="K9" s="40">
        <v>19</v>
      </c>
      <c r="L9" s="45">
        <v>43308</v>
      </c>
    </row>
    <row r="10" spans="1:12" x14ac:dyDescent="0.2">
      <c r="A10" s="41" t="s">
        <v>186</v>
      </c>
      <c r="B10" s="40" t="s">
        <v>67</v>
      </c>
      <c r="C10" s="40" t="s">
        <v>68</v>
      </c>
      <c r="D10" s="40">
        <v>2019</v>
      </c>
      <c r="E10" s="40">
        <v>347</v>
      </c>
      <c r="F10" s="41" t="s">
        <v>187</v>
      </c>
      <c r="G10" s="42">
        <v>-121402</v>
      </c>
      <c r="H10" s="40" t="s">
        <v>70</v>
      </c>
      <c r="I10" s="40">
        <v>972</v>
      </c>
      <c r="J10" s="41" t="s">
        <v>189</v>
      </c>
      <c r="K10" s="40">
        <v>2</v>
      </c>
      <c r="L10" s="45">
        <v>43378</v>
      </c>
    </row>
    <row r="11" spans="1:12" x14ac:dyDescent="0.2">
      <c r="A11" s="41" t="s">
        <v>186</v>
      </c>
      <c r="B11" s="40" t="s">
        <v>67</v>
      </c>
      <c r="C11" s="40" t="s">
        <v>68</v>
      </c>
      <c r="D11" s="40">
        <v>2019</v>
      </c>
      <c r="E11" s="40">
        <v>347</v>
      </c>
      <c r="F11" s="41" t="s">
        <v>187</v>
      </c>
      <c r="G11" s="42">
        <v>-6375</v>
      </c>
      <c r="H11" s="40" t="s">
        <v>70</v>
      </c>
      <c r="I11" s="40">
        <v>972</v>
      </c>
      <c r="J11" s="41" t="s">
        <v>88</v>
      </c>
      <c r="K11" s="40">
        <v>11</v>
      </c>
      <c r="L11" s="45">
        <v>43433</v>
      </c>
    </row>
    <row r="12" spans="1:12" ht="13.5" thickBot="1" x14ac:dyDescent="0.25">
      <c r="A12" s="41"/>
      <c r="B12" s="40"/>
      <c r="C12" s="40"/>
      <c r="D12" s="40"/>
      <c r="E12" s="40"/>
      <c r="F12" s="41"/>
      <c r="G12" s="46">
        <f>SUM(G4:G11)</f>
        <v>-168208</v>
      </c>
      <c r="H12" s="40"/>
      <c r="I12" s="40"/>
      <c r="J12" s="41"/>
      <c r="K12" s="40"/>
      <c r="L12" s="45"/>
    </row>
  </sheetData>
  <pageMargins left="0.75000000000000011" right="0.75000000000000011" top="1" bottom="1" header="0.5" footer="0.5"/>
  <pageSetup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4FDCC-E148-47A4-A2BA-651035B7DC03}">
  <sheetPr>
    <pageSetUpPr fitToPage="1"/>
  </sheetPr>
  <dimension ref="A1:I46"/>
  <sheetViews>
    <sheetView zoomScaleNormal="100" workbookViewId="0">
      <selection activeCell="K40" sqref="K40"/>
    </sheetView>
  </sheetViews>
  <sheetFormatPr defaultColWidth="8.85546875" defaultRowHeight="12.75" x14ac:dyDescent="0.2"/>
  <cols>
    <col min="1" max="2" width="14.7109375" style="41" customWidth="1"/>
    <col min="3" max="8" width="14" style="41" customWidth="1"/>
    <col min="9" max="9" width="13.140625" style="41" customWidth="1"/>
    <col min="10" max="16384" width="8.85546875" style="41"/>
  </cols>
  <sheetData>
    <row r="1" spans="1:9" x14ac:dyDescent="0.2">
      <c r="A1" s="122"/>
      <c r="B1" s="122"/>
      <c r="C1" s="122"/>
      <c r="D1" s="122"/>
      <c r="E1" s="122"/>
      <c r="F1" s="122"/>
      <c r="G1" s="122"/>
      <c r="H1" s="122"/>
      <c r="I1" s="122"/>
    </row>
    <row r="2" spans="1:9" x14ac:dyDescent="0.2">
      <c r="A2" s="252" t="s">
        <v>0</v>
      </c>
      <c r="B2" s="263" t="s">
        <v>1</v>
      </c>
      <c r="C2" s="250"/>
      <c r="D2" s="250"/>
      <c r="E2" s="253"/>
      <c r="F2" s="252"/>
      <c r="G2" s="264" t="s">
        <v>2</v>
      </c>
      <c r="H2" s="265" t="s">
        <v>532</v>
      </c>
      <c r="I2" s="250"/>
    </row>
    <row r="3" spans="1:9" x14ac:dyDescent="0.2">
      <c r="A3" s="252" t="s">
        <v>4</v>
      </c>
      <c r="B3" s="263" t="s">
        <v>547</v>
      </c>
      <c r="C3" s="250"/>
      <c r="D3" s="250"/>
      <c r="E3" s="253"/>
      <c r="F3" s="252"/>
      <c r="G3" s="264" t="s">
        <v>6</v>
      </c>
      <c r="H3" s="266" t="s">
        <v>534</v>
      </c>
      <c r="I3" s="251"/>
    </row>
    <row r="4" spans="1:9" x14ac:dyDescent="0.2">
      <c r="A4" s="252" t="s">
        <v>8</v>
      </c>
      <c r="B4" s="250" t="s">
        <v>548</v>
      </c>
      <c r="C4" s="250"/>
      <c r="D4" s="250"/>
      <c r="E4" s="253"/>
      <c r="F4" s="252"/>
      <c r="G4" s="264" t="s">
        <v>10</v>
      </c>
      <c r="H4" s="250" t="s">
        <v>549</v>
      </c>
      <c r="I4" s="250"/>
    </row>
    <row r="5" spans="1:9" x14ac:dyDescent="0.2">
      <c r="A5" s="252" t="s">
        <v>12</v>
      </c>
      <c r="B5" s="250" t="s">
        <v>550</v>
      </c>
      <c r="C5" s="251"/>
      <c r="D5" s="251"/>
      <c r="E5" s="253"/>
      <c r="F5" s="252"/>
      <c r="G5" s="264" t="s">
        <v>14</v>
      </c>
      <c r="H5" s="251" t="s">
        <v>551</v>
      </c>
      <c r="I5" s="251"/>
    </row>
    <row r="6" spans="1:9" x14ac:dyDescent="0.2">
      <c r="A6" s="252"/>
      <c r="B6" s="252"/>
      <c r="C6" s="252"/>
      <c r="D6" s="252"/>
      <c r="E6" s="252"/>
      <c r="F6" s="252"/>
      <c r="G6" s="252"/>
      <c r="H6" s="252"/>
      <c r="I6" s="252"/>
    </row>
    <row r="7" spans="1:9" x14ac:dyDescent="0.2">
      <c r="A7" s="252"/>
      <c r="B7" s="252"/>
      <c r="C7" s="252"/>
      <c r="D7" s="252"/>
      <c r="E7" s="252"/>
      <c r="F7" s="252"/>
      <c r="G7" s="252"/>
      <c r="H7" s="252"/>
      <c r="I7" s="252"/>
    </row>
    <row r="8" spans="1:9" x14ac:dyDescent="0.2">
      <c r="A8" s="252" t="s">
        <v>15</v>
      </c>
      <c r="B8" s="252"/>
      <c r="C8" s="253"/>
      <c r="D8" s="253"/>
      <c r="E8" s="253"/>
      <c r="F8" s="253"/>
      <c r="G8" s="253"/>
      <c r="H8" s="253"/>
      <c r="I8" s="253"/>
    </row>
    <row r="9" spans="1:9" ht="25.5" customHeight="1" x14ac:dyDescent="0.2">
      <c r="A9" s="475" t="s">
        <v>552</v>
      </c>
      <c r="B9" s="476"/>
      <c r="C9" s="476"/>
      <c r="D9" s="476"/>
      <c r="E9" s="476"/>
      <c r="F9" s="476"/>
      <c r="G9" s="476"/>
      <c r="H9" s="476"/>
      <c r="I9" s="476"/>
    </row>
    <row r="10" spans="1:9" x14ac:dyDescent="0.2">
      <c r="A10" s="252" t="s">
        <v>18</v>
      </c>
      <c r="B10" s="252"/>
      <c r="C10" s="253"/>
      <c r="D10" s="253"/>
      <c r="E10" s="253"/>
      <c r="F10" s="253"/>
      <c r="G10" s="253"/>
      <c r="H10" s="253"/>
      <c r="I10" s="253"/>
    </row>
    <row r="11" spans="1:9" x14ac:dyDescent="0.2">
      <c r="A11" s="477" t="s">
        <v>553</v>
      </c>
      <c r="B11" s="477"/>
      <c r="C11" s="477"/>
      <c r="D11" s="477"/>
      <c r="E11" s="477"/>
      <c r="F11" s="477"/>
      <c r="G11" s="477"/>
      <c r="H11" s="477"/>
      <c r="I11" s="477"/>
    </row>
    <row r="12" spans="1:9" x14ac:dyDescent="0.2">
      <c r="A12" s="252" t="s">
        <v>20</v>
      </c>
      <c r="B12" s="252"/>
      <c r="C12" s="253"/>
      <c r="D12" s="253"/>
      <c r="E12" s="253"/>
      <c r="F12" s="253"/>
      <c r="G12" s="253"/>
      <c r="H12" s="253"/>
      <c r="I12" s="253"/>
    </row>
    <row r="13" spans="1:9" ht="27.75" customHeight="1" x14ac:dyDescent="0.2">
      <c r="A13" s="478" t="s">
        <v>554</v>
      </c>
      <c r="B13" s="478"/>
      <c r="C13" s="478"/>
      <c r="D13" s="478"/>
      <c r="E13" s="478"/>
      <c r="F13" s="478"/>
      <c r="G13" s="478"/>
      <c r="H13" s="478"/>
      <c r="I13" s="478"/>
    </row>
    <row r="14" spans="1:9" x14ac:dyDescent="0.2">
      <c r="A14" s="254" t="s">
        <v>22</v>
      </c>
      <c r="B14" s="252"/>
      <c r="C14" s="253"/>
      <c r="D14" s="253"/>
      <c r="E14" s="253"/>
      <c r="F14" s="253"/>
      <c r="G14" s="253"/>
      <c r="H14" s="253"/>
      <c r="I14" s="253"/>
    </row>
    <row r="15" spans="1:9" ht="10.5" customHeight="1" x14ac:dyDescent="0.2">
      <c r="A15" s="252"/>
      <c r="B15" s="252"/>
      <c r="C15" s="253"/>
      <c r="D15" s="253"/>
      <c r="E15" s="253"/>
      <c r="F15" s="253"/>
      <c r="G15" s="253"/>
      <c r="H15" s="253"/>
      <c r="I15" s="253"/>
    </row>
    <row r="16" spans="1:9" x14ac:dyDescent="0.2">
      <c r="A16" s="254" t="s">
        <v>555</v>
      </c>
      <c r="B16" s="252"/>
      <c r="C16" s="253"/>
      <c r="D16" s="253"/>
      <c r="E16" s="253"/>
      <c r="F16" s="253"/>
      <c r="G16" s="253"/>
      <c r="H16" s="253"/>
      <c r="I16" s="253"/>
    </row>
    <row r="17" spans="1:9" x14ac:dyDescent="0.2">
      <c r="A17" s="282"/>
      <c r="B17" s="253"/>
      <c r="C17" s="253"/>
      <c r="D17" s="253"/>
      <c r="E17" s="253"/>
      <c r="F17" s="253"/>
      <c r="G17" s="253"/>
      <c r="H17" s="253"/>
      <c r="I17" s="253"/>
    </row>
    <row r="18" spans="1:9" x14ac:dyDescent="0.2">
      <c r="A18" s="479" t="s">
        <v>27</v>
      </c>
      <c r="B18" s="480"/>
      <c r="C18" s="480"/>
      <c r="D18" s="480"/>
      <c r="E18" s="480"/>
      <c r="F18" s="480"/>
      <c r="G18" s="480"/>
      <c r="H18" s="480"/>
      <c r="I18" s="481"/>
    </row>
    <row r="19" spans="1:9" x14ac:dyDescent="0.2">
      <c r="A19" s="4"/>
      <c r="B19" s="5"/>
      <c r="C19" s="255" t="s">
        <v>28</v>
      </c>
      <c r="D19" s="255" t="s">
        <v>29</v>
      </c>
      <c r="E19" s="255" t="s">
        <v>30</v>
      </c>
      <c r="F19" s="255" t="s">
        <v>31</v>
      </c>
      <c r="G19" s="255" t="s">
        <v>32</v>
      </c>
      <c r="H19" s="255" t="s">
        <v>33</v>
      </c>
      <c r="I19" s="255" t="s">
        <v>34</v>
      </c>
    </row>
    <row r="20" spans="1:9" x14ac:dyDescent="0.2">
      <c r="A20" s="4"/>
      <c r="B20" s="5"/>
      <c r="C20" s="256" t="s">
        <v>35</v>
      </c>
      <c r="D20" s="257" t="s">
        <v>35</v>
      </c>
      <c r="E20" s="256" t="s">
        <v>35</v>
      </c>
      <c r="F20" s="256" t="s">
        <v>35</v>
      </c>
      <c r="G20" s="256" t="s">
        <v>36</v>
      </c>
      <c r="H20" s="256" t="s">
        <v>36</v>
      </c>
      <c r="I20" s="256" t="s">
        <v>36</v>
      </c>
    </row>
    <row r="21" spans="1:9" x14ac:dyDescent="0.2">
      <c r="A21" s="4" t="s">
        <v>37</v>
      </c>
      <c r="B21" s="5"/>
      <c r="C21" s="267">
        <v>99400</v>
      </c>
      <c r="D21" s="267">
        <v>99400</v>
      </c>
      <c r="E21" s="267">
        <v>101456</v>
      </c>
      <c r="F21" s="7"/>
      <c r="G21" s="7"/>
      <c r="H21" s="7">
        <v>105000</v>
      </c>
      <c r="I21" s="7">
        <v>107000</v>
      </c>
    </row>
    <row r="22" spans="1:9" x14ac:dyDescent="0.2">
      <c r="A22" s="4" t="s">
        <v>38</v>
      </c>
      <c r="B22" s="5"/>
      <c r="C22" s="7">
        <v>74409</v>
      </c>
      <c r="D22" s="7">
        <f t="shared" ref="D22:I22" si="0">C33</f>
        <v>63495</v>
      </c>
      <c r="E22" s="7">
        <f t="shared" si="0"/>
        <v>65798</v>
      </c>
      <c r="F22" s="7">
        <f t="shared" si="0"/>
        <v>72260</v>
      </c>
      <c r="G22" s="7">
        <f t="shared" si="0"/>
        <v>77547</v>
      </c>
      <c r="H22" s="7">
        <f t="shared" si="0"/>
        <v>81547</v>
      </c>
      <c r="I22" s="7">
        <f t="shared" si="0"/>
        <v>84547</v>
      </c>
    </row>
    <row r="23" spans="1:9" x14ac:dyDescent="0.2">
      <c r="A23" s="4" t="s">
        <v>39</v>
      </c>
      <c r="B23" s="5"/>
      <c r="C23" s="267">
        <v>25304</v>
      </c>
      <c r="D23" s="267">
        <v>27013</v>
      </c>
      <c r="E23" s="267">
        <v>27089</v>
      </c>
      <c r="F23" s="7">
        <v>27978</v>
      </c>
      <c r="G23" s="7">
        <v>28000</v>
      </c>
      <c r="H23" s="7">
        <v>28000</v>
      </c>
      <c r="I23" s="7">
        <v>28000</v>
      </c>
    </row>
    <row r="24" spans="1:9" x14ac:dyDescent="0.2">
      <c r="A24" s="4" t="s">
        <v>40</v>
      </c>
      <c r="B24" s="5"/>
      <c r="C24" s="268">
        <v>36218</v>
      </c>
      <c r="D24" s="268">
        <v>24710</v>
      </c>
      <c r="E24" s="268">
        <v>21674</v>
      </c>
      <c r="F24" s="8">
        <v>22691</v>
      </c>
      <c r="G24" s="7">
        <v>24000</v>
      </c>
      <c r="H24" s="7">
        <v>25000</v>
      </c>
      <c r="I24" s="7">
        <v>26000</v>
      </c>
    </row>
    <row r="25" spans="1:9" x14ac:dyDescent="0.2">
      <c r="A25" s="4"/>
      <c r="B25" s="5"/>
      <c r="C25" s="8"/>
      <c r="D25" s="7"/>
      <c r="E25" s="7"/>
      <c r="F25" s="7"/>
      <c r="G25" s="7"/>
      <c r="H25" s="7"/>
      <c r="I25" s="7"/>
    </row>
    <row r="26" spans="1:9" x14ac:dyDescent="0.2">
      <c r="A26" s="4" t="s">
        <v>41</v>
      </c>
      <c r="B26" s="243"/>
      <c r="C26" s="244"/>
      <c r="D26" s="244"/>
      <c r="E26" s="244"/>
      <c r="F26" s="244"/>
      <c r="G26" s="244"/>
      <c r="H26" s="244"/>
      <c r="I26" s="8"/>
    </row>
    <row r="27" spans="1:9" x14ac:dyDescent="0.2">
      <c r="A27" s="245" t="s">
        <v>42</v>
      </c>
      <c r="B27" s="5"/>
      <c r="C27" s="8"/>
      <c r="D27" s="246"/>
      <c r="E27" s="244"/>
      <c r="F27" s="244"/>
      <c r="G27" s="244"/>
      <c r="H27" s="244"/>
      <c r="I27" s="8"/>
    </row>
    <row r="28" spans="1:9" x14ac:dyDescent="0.2">
      <c r="A28" s="262" t="s">
        <v>43</v>
      </c>
      <c r="B28" s="9"/>
      <c r="C28" s="7">
        <v>0</v>
      </c>
      <c r="D28" s="7">
        <v>0</v>
      </c>
      <c r="E28" s="7">
        <v>1047</v>
      </c>
      <c r="F28" s="7">
        <v>0</v>
      </c>
      <c r="G28" s="7">
        <v>0</v>
      </c>
      <c r="H28" s="7">
        <v>0</v>
      </c>
      <c r="I28" s="7">
        <v>0</v>
      </c>
    </row>
    <row r="29" spans="1:9" x14ac:dyDescent="0.2">
      <c r="A29" s="10"/>
      <c r="B29" s="9"/>
      <c r="C29" s="8"/>
      <c r="D29" s="7"/>
      <c r="E29" s="7"/>
      <c r="F29" s="7"/>
      <c r="G29" s="7"/>
      <c r="H29" s="7"/>
      <c r="I29" s="7"/>
    </row>
    <row r="30" spans="1:9" x14ac:dyDescent="0.2">
      <c r="A30" s="10"/>
      <c r="B30" s="9"/>
      <c r="C30" s="8"/>
      <c r="D30" s="7"/>
      <c r="E30" s="7"/>
      <c r="F30" s="7"/>
      <c r="G30" s="7"/>
      <c r="H30" s="7"/>
      <c r="I30" s="7"/>
    </row>
    <row r="31" spans="1:9" x14ac:dyDescent="0.2">
      <c r="A31" s="4" t="s">
        <v>44</v>
      </c>
      <c r="B31" s="5"/>
      <c r="C31" s="8">
        <f t="shared" ref="C31:I31" si="1">SUM(C28:C30)</f>
        <v>0</v>
      </c>
      <c r="D31" s="8">
        <f t="shared" si="1"/>
        <v>0</v>
      </c>
      <c r="E31" s="8">
        <f t="shared" si="1"/>
        <v>1047</v>
      </c>
      <c r="F31" s="8">
        <f t="shared" si="1"/>
        <v>0</v>
      </c>
      <c r="G31" s="8">
        <f t="shared" si="1"/>
        <v>0</v>
      </c>
      <c r="H31" s="8">
        <f t="shared" si="1"/>
        <v>0</v>
      </c>
      <c r="I31" s="8">
        <f t="shared" si="1"/>
        <v>0</v>
      </c>
    </row>
    <row r="32" spans="1:9" x14ac:dyDescent="0.2">
      <c r="A32" s="4"/>
      <c r="B32" s="5"/>
      <c r="C32" s="8"/>
      <c r="D32" s="7"/>
      <c r="E32" s="7"/>
      <c r="F32" s="7"/>
      <c r="G32" s="7"/>
      <c r="H32" s="7"/>
      <c r="I32" s="7"/>
    </row>
    <row r="33" spans="1:9" x14ac:dyDescent="0.2">
      <c r="A33" s="4" t="s">
        <v>45</v>
      </c>
      <c r="B33" s="5"/>
      <c r="C33" s="8">
        <f>+C22+C23-C24+C31</f>
        <v>63495</v>
      </c>
      <c r="D33" s="8">
        <f t="shared" ref="D33:I33" si="2">+D22+D23-D24+D31</f>
        <v>65798</v>
      </c>
      <c r="E33" s="8">
        <f>+E22+E23-E24+E31</f>
        <v>72260</v>
      </c>
      <c r="F33" s="8">
        <f t="shared" si="2"/>
        <v>77547</v>
      </c>
      <c r="G33" s="8">
        <f>+G22+G23-G24+G31</f>
        <v>81547</v>
      </c>
      <c r="H33" s="8">
        <f>+H22+H23-H24+H31</f>
        <v>84547</v>
      </c>
      <c r="I33" s="8">
        <f t="shared" si="2"/>
        <v>86547</v>
      </c>
    </row>
    <row r="34" spans="1:9" x14ac:dyDescent="0.2">
      <c r="A34" s="10"/>
      <c r="B34" s="9"/>
      <c r="C34" s="260"/>
      <c r="D34" s="11"/>
      <c r="E34" s="11"/>
      <c r="F34" s="7"/>
      <c r="G34" s="7"/>
      <c r="H34" s="7"/>
      <c r="I34" s="7"/>
    </row>
    <row r="35" spans="1:9" x14ac:dyDescent="0.2">
      <c r="A35" s="4" t="s">
        <v>46</v>
      </c>
      <c r="B35" s="5"/>
      <c r="C35" s="267">
        <v>13000</v>
      </c>
      <c r="D35" s="267">
        <v>18093</v>
      </c>
      <c r="E35" s="267">
        <v>15698</v>
      </c>
      <c r="F35" s="7">
        <v>15698</v>
      </c>
      <c r="G35" s="7">
        <v>16000</v>
      </c>
      <c r="H35" s="7">
        <v>17000</v>
      </c>
      <c r="I35" s="7">
        <v>18000</v>
      </c>
    </row>
    <row r="36" spans="1:9" x14ac:dyDescent="0.2">
      <c r="A36" s="10"/>
      <c r="B36" s="9"/>
      <c r="C36" s="260"/>
      <c r="D36" s="11"/>
      <c r="E36" s="11"/>
      <c r="F36" s="7"/>
      <c r="G36" s="7"/>
      <c r="H36" s="7"/>
      <c r="I36" s="7"/>
    </row>
    <row r="37" spans="1:9" x14ac:dyDescent="0.2">
      <c r="A37" s="4" t="s">
        <v>47</v>
      </c>
      <c r="B37" s="269"/>
      <c r="C37" s="270">
        <f>C33-C35</f>
        <v>50495</v>
      </c>
      <c r="D37" s="270">
        <f t="shared" ref="D37:I37" si="3">D33-D35</f>
        <v>47705</v>
      </c>
      <c r="E37" s="270">
        <f t="shared" si="3"/>
        <v>56562</v>
      </c>
      <c r="F37" s="271">
        <f t="shared" si="3"/>
        <v>61849</v>
      </c>
      <c r="G37" s="271">
        <f t="shared" si="3"/>
        <v>65547</v>
      </c>
      <c r="H37" s="271">
        <f t="shared" si="3"/>
        <v>67547</v>
      </c>
      <c r="I37" s="271">
        <f t="shared" si="3"/>
        <v>68547</v>
      </c>
    </row>
    <row r="38" spans="1:9" x14ac:dyDescent="0.2">
      <c r="A38" s="272"/>
      <c r="B38" s="272"/>
      <c r="C38" s="273"/>
      <c r="D38" s="273"/>
      <c r="E38" s="273"/>
      <c r="F38" s="273"/>
      <c r="G38" s="273"/>
      <c r="H38" s="273"/>
      <c r="I38" s="273"/>
    </row>
    <row r="39" spans="1:9" x14ac:dyDescent="0.2">
      <c r="A39" s="274" t="s">
        <v>48</v>
      </c>
      <c r="B39" s="248"/>
      <c r="C39" s="16"/>
      <c r="D39" s="16"/>
      <c r="E39" s="16"/>
      <c r="F39" s="16"/>
      <c r="G39" s="16"/>
      <c r="H39" s="16"/>
      <c r="I39" s="16"/>
    </row>
    <row r="40" spans="1:9" x14ac:dyDescent="0.2">
      <c r="A40" s="275" t="s">
        <v>49</v>
      </c>
      <c r="B40" s="9"/>
      <c r="C40" s="11"/>
      <c r="D40" s="11"/>
      <c r="E40" s="11"/>
      <c r="F40" s="11"/>
      <c r="G40" s="11"/>
      <c r="H40" s="11"/>
      <c r="I40" s="11"/>
    </row>
    <row r="41" spans="1:9" x14ac:dyDescent="0.2">
      <c r="A41" s="4"/>
      <c r="B41" s="5"/>
      <c r="C41" s="7"/>
      <c r="D41" s="7"/>
      <c r="E41" s="7"/>
      <c r="F41" s="7"/>
      <c r="G41" s="7"/>
      <c r="H41" s="7"/>
      <c r="I41" s="7"/>
    </row>
    <row r="42" spans="1:9" x14ac:dyDescent="0.2">
      <c r="A42" s="4" t="s">
        <v>50</v>
      </c>
      <c r="B42" s="5"/>
      <c r="C42" s="7"/>
      <c r="D42" s="7"/>
      <c r="E42" s="7"/>
      <c r="F42" s="7"/>
      <c r="G42" s="7"/>
      <c r="H42" s="7"/>
      <c r="I42" s="7"/>
    </row>
    <row r="43" spans="1:9" x14ac:dyDescent="0.2">
      <c r="A43" s="4"/>
      <c r="B43" s="5"/>
      <c r="C43" s="7"/>
      <c r="D43" s="7"/>
      <c r="E43" s="7"/>
      <c r="F43" s="7"/>
      <c r="G43" s="7"/>
      <c r="H43" s="7"/>
      <c r="I43" s="7"/>
    </row>
    <row r="44" spans="1:9" x14ac:dyDescent="0.2">
      <c r="A44" s="276" t="s">
        <v>51</v>
      </c>
      <c r="B44" s="269"/>
      <c r="C44" s="7"/>
      <c r="D44" s="7"/>
      <c r="E44" s="7"/>
      <c r="F44" s="7"/>
      <c r="G44" s="7"/>
      <c r="H44" s="7"/>
      <c r="I44" s="7"/>
    </row>
    <row r="45" spans="1:9" x14ac:dyDescent="0.2">
      <c r="A45" s="277" t="s">
        <v>52</v>
      </c>
      <c r="B45" s="278"/>
      <c r="C45" s="7"/>
      <c r="D45" s="7"/>
      <c r="E45" s="7"/>
      <c r="F45" s="7"/>
      <c r="G45" s="7"/>
      <c r="H45" s="7"/>
      <c r="I45" s="7"/>
    </row>
    <row r="46" spans="1:9" x14ac:dyDescent="0.2">
      <c r="A46" s="252"/>
      <c r="B46" s="252"/>
      <c r="C46" s="252"/>
      <c r="D46" s="252"/>
      <c r="E46" s="252"/>
      <c r="F46" s="252"/>
      <c r="G46" s="252"/>
      <c r="H46" s="252"/>
      <c r="I46" s="252"/>
    </row>
  </sheetData>
  <sheetProtection selectLockedCells="1"/>
  <mergeCells count="4">
    <mergeCell ref="A9:I9"/>
    <mergeCell ref="A11:I11"/>
    <mergeCell ref="A13:I13"/>
    <mergeCell ref="A18:I18"/>
  </mergeCells>
  <printOptions horizontalCentered="1"/>
  <pageMargins left="0.75" right="0.75" top="0.6" bottom="0.55000000000000004" header="0.28000000000000003" footer="0.16"/>
  <pageSetup scale="90"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51ADE-C05C-4825-B2DA-18C989843A6D}">
  <sheetPr>
    <pageSetUpPr fitToPage="1"/>
  </sheetPr>
  <dimension ref="A1:I49"/>
  <sheetViews>
    <sheetView zoomScaleNormal="100" workbookViewId="0">
      <selection activeCell="Q25" sqref="Q25"/>
    </sheetView>
  </sheetViews>
  <sheetFormatPr defaultRowHeight="12.75" x14ac:dyDescent="0.2"/>
  <cols>
    <col min="1" max="2" width="14.7109375" customWidth="1"/>
    <col min="3" max="8" width="14" customWidth="1"/>
    <col min="9" max="9" width="13.140625" customWidth="1"/>
  </cols>
  <sheetData>
    <row r="1" spans="1:9" x14ac:dyDescent="0.2">
      <c r="A1" s="53"/>
      <c r="B1" s="53"/>
      <c r="C1" s="53"/>
      <c r="D1" s="53"/>
      <c r="E1" s="53"/>
      <c r="F1" s="53"/>
      <c r="G1" s="53"/>
      <c r="H1" s="53"/>
      <c r="I1" s="53"/>
    </row>
    <row r="2" spans="1:9" x14ac:dyDescent="0.2">
      <c r="A2" s="53" t="s">
        <v>0</v>
      </c>
      <c r="B2" s="49" t="s">
        <v>1</v>
      </c>
      <c r="C2" s="49"/>
      <c r="D2" s="49"/>
      <c r="E2" s="55"/>
      <c r="F2" s="53"/>
      <c r="G2" s="144" t="s">
        <v>2</v>
      </c>
      <c r="H2" s="50" t="s">
        <v>300</v>
      </c>
      <c r="I2" s="49"/>
    </row>
    <row r="3" spans="1:9" x14ac:dyDescent="0.2">
      <c r="A3" s="53" t="s">
        <v>4</v>
      </c>
      <c r="B3" s="120" t="s">
        <v>301</v>
      </c>
      <c r="C3" s="49"/>
      <c r="D3" s="49"/>
      <c r="E3" s="55"/>
      <c r="F3" s="53"/>
      <c r="G3" s="144" t="s">
        <v>6</v>
      </c>
      <c r="H3" s="52" t="s">
        <v>302</v>
      </c>
      <c r="I3" s="51"/>
    </row>
    <row r="4" spans="1:9" x14ac:dyDescent="0.2">
      <c r="A4" s="53" t="s">
        <v>8</v>
      </c>
      <c r="B4" s="50" t="s">
        <v>314</v>
      </c>
      <c r="C4" s="49"/>
      <c r="D4" s="49"/>
      <c r="E4" s="55"/>
      <c r="F4" s="53"/>
      <c r="G4" s="144" t="s">
        <v>10</v>
      </c>
      <c r="H4" s="120" t="s">
        <v>11</v>
      </c>
      <c r="I4" s="49"/>
    </row>
    <row r="5" spans="1:9" x14ac:dyDescent="0.2">
      <c r="A5" s="53" t="s">
        <v>12</v>
      </c>
      <c r="B5" s="50" t="s">
        <v>315</v>
      </c>
      <c r="C5" s="51"/>
      <c r="D5" s="51"/>
      <c r="E5" s="55"/>
      <c r="F5" s="53"/>
      <c r="G5" s="144" t="s">
        <v>14</v>
      </c>
      <c r="H5" s="121" t="s">
        <v>316</v>
      </c>
      <c r="I5" s="51"/>
    </row>
    <row r="6" spans="1:9" x14ac:dyDescent="0.2">
      <c r="A6" s="53"/>
      <c r="B6" s="53"/>
      <c r="C6" s="53"/>
      <c r="D6" s="53"/>
      <c r="E6" s="53"/>
      <c r="F6" s="53"/>
      <c r="G6" s="53"/>
      <c r="H6" s="53"/>
      <c r="I6" s="53"/>
    </row>
    <row r="7" spans="1:9" x14ac:dyDescent="0.2">
      <c r="A7" s="53"/>
      <c r="B7" s="53"/>
      <c r="C7" s="53"/>
      <c r="D7" s="53"/>
      <c r="E7" s="53"/>
      <c r="F7" s="53"/>
      <c r="G7" s="53"/>
      <c r="H7" s="53"/>
      <c r="I7" s="53"/>
    </row>
    <row r="8" spans="1:9" x14ac:dyDescent="0.2">
      <c r="A8" s="53" t="s">
        <v>15</v>
      </c>
      <c r="B8" s="53"/>
      <c r="C8" s="55"/>
      <c r="D8" s="55"/>
      <c r="E8" s="55"/>
      <c r="F8" s="55"/>
      <c r="G8" s="55"/>
      <c r="H8" s="55"/>
      <c r="I8" s="55"/>
    </row>
    <row r="9" spans="1:9" x14ac:dyDescent="0.2">
      <c r="A9" s="122" t="s">
        <v>317</v>
      </c>
      <c r="B9" s="53"/>
      <c r="C9" s="55"/>
      <c r="D9" s="55"/>
      <c r="E9" s="55"/>
      <c r="F9" s="55"/>
      <c r="G9" s="55"/>
      <c r="H9" s="55"/>
      <c r="I9" s="55"/>
    </row>
    <row r="10" spans="1:9" x14ac:dyDescent="0.2">
      <c r="A10" s="122" t="s">
        <v>318</v>
      </c>
      <c r="B10" s="53"/>
      <c r="C10" s="55"/>
      <c r="D10" s="55"/>
      <c r="E10" s="55"/>
      <c r="F10" s="55"/>
      <c r="G10" s="55"/>
      <c r="H10" s="55"/>
      <c r="I10" s="55"/>
    </row>
    <row r="11" spans="1:9" x14ac:dyDescent="0.2">
      <c r="A11" s="53" t="s">
        <v>18</v>
      </c>
      <c r="B11" s="53"/>
      <c r="C11" s="55"/>
      <c r="D11" s="55"/>
      <c r="E11" s="55"/>
      <c r="F11" s="55"/>
      <c r="G11" s="55"/>
      <c r="H11" s="55"/>
      <c r="I11" s="55"/>
    </row>
    <row r="12" spans="1:9" x14ac:dyDescent="0.2">
      <c r="A12" s="125" t="s">
        <v>319</v>
      </c>
      <c r="B12" s="53"/>
      <c r="C12" s="55"/>
      <c r="D12" s="55"/>
      <c r="E12" s="55"/>
      <c r="F12" s="55"/>
      <c r="G12" s="55"/>
      <c r="H12" s="55"/>
      <c r="I12" s="55"/>
    </row>
    <row r="13" spans="1:9" x14ac:dyDescent="0.2">
      <c r="A13" s="125" t="s">
        <v>320</v>
      </c>
      <c r="B13" s="53"/>
      <c r="C13" s="55"/>
      <c r="D13" s="55"/>
      <c r="E13" s="55"/>
      <c r="F13" s="55"/>
      <c r="G13" s="55"/>
      <c r="H13" s="55"/>
      <c r="I13" s="55"/>
    </row>
    <row r="14" spans="1:9" x14ac:dyDescent="0.2">
      <c r="A14" s="53" t="s">
        <v>20</v>
      </c>
      <c r="B14" s="53"/>
      <c r="C14" s="55"/>
      <c r="D14" s="55"/>
      <c r="E14" s="55"/>
      <c r="F14" s="55"/>
      <c r="G14" s="55"/>
      <c r="H14" s="55"/>
      <c r="I14" s="55"/>
    </row>
    <row r="15" spans="1:9" x14ac:dyDescent="0.2">
      <c r="A15" s="125" t="s">
        <v>321</v>
      </c>
      <c r="B15" s="53"/>
      <c r="C15" s="55"/>
      <c r="D15" s="55"/>
      <c r="E15" s="55"/>
      <c r="F15" s="55"/>
      <c r="G15" s="55"/>
      <c r="H15" s="55"/>
      <c r="I15" s="55"/>
    </row>
    <row r="16" spans="1:9" x14ac:dyDescent="0.2">
      <c r="A16" s="125" t="s">
        <v>322</v>
      </c>
      <c r="B16" s="53"/>
      <c r="C16" s="55"/>
      <c r="D16" s="55"/>
      <c r="E16" s="55"/>
      <c r="F16" s="55"/>
      <c r="G16" s="55"/>
      <c r="H16" s="55"/>
      <c r="I16" s="55"/>
    </row>
    <row r="17" spans="1:9" x14ac:dyDescent="0.2">
      <c r="A17" s="57" t="s">
        <v>22</v>
      </c>
      <c r="B17" s="53"/>
      <c r="C17" s="55"/>
      <c r="D17" s="55"/>
      <c r="E17" s="55"/>
      <c r="F17" s="55"/>
      <c r="G17" s="55"/>
      <c r="H17" s="55"/>
      <c r="I17" s="55"/>
    </row>
    <row r="18" spans="1:9" x14ac:dyDescent="0.2">
      <c r="A18" s="53"/>
      <c r="B18" s="53"/>
      <c r="C18" s="55"/>
      <c r="D18" s="55"/>
      <c r="E18" s="55"/>
      <c r="F18" s="55"/>
      <c r="G18" s="55"/>
      <c r="H18" s="55"/>
      <c r="I18" s="55"/>
    </row>
    <row r="19" spans="1:9" x14ac:dyDescent="0.2">
      <c r="A19" s="57" t="s">
        <v>24</v>
      </c>
      <c r="B19" s="53"/>
      <c r="C19" s="55"/>
      <c r="D19" s="55"/>
      <c r="E19" s="55"/>
      <c r="F19" s="55"/>
      <c r="G19" s="55"/>
      <c r="H19" s="55"/>
      <c r="I19" s="55"/>
    </row>
    <row r="20" spans="1:9" x14ac:dyDescent="0.2">
      <c r="A20" s="55"/>
      <c r="B20" s="55"/>
      <c r="C20" s="55"/>
      <c r="D20" s="55"/>
      <c r="E20" s="55"/>
      <c r="F20" s="55"/>
      <c r="G20" s="55"/>
      <c r="H20" s="55"/>
      <c r="I20" s="55"/>
    </row>
    <row r="21" spans="1:9" x14ac:dyDescent="0.2">
      <c r="A21" s="448" t="s">
        <v>27</v>
      </c>
      <c r="B21" s="449"/>
      <c r="C21" s="449"/>
      <c r="D21" s="449"/>
      <c r="E21" s="449"/>
      <c r="F21" s="449"/>
      <c r="G21" s="449"/>
      <c r="H21" s="449"/>
      <c r="I21" s="450"/>
    </row>
    <row r="22" spans="1:9" x14ac:dyDescent="0.2">
      <c r="A22" s="58"/>
      <c r="B22" s="59"/>
      <c r="C22" s="145" t="s">
        <v>28</v>
      </c>
      <c r="D22" s="145" t="s">
        <v>29</v>
      </c>
      <c r="E22" s="145" t="s">
        <v>30</v>
      </c>
      <c r="F22" s="145" t="s">
        <v>31</v>
      </c>
      <c r="G22" s="145" t="s">
        <v>32</v>
      </c>
      <c r="H22" s="145" t="s">
        <v>33</v>
      </c>
      <c r="I22" s="145" t="s">
        <v>34</v>
      </c>
    </row>
    <row r="23" spans="1:9" x14ac:dyDescent="0.2">
      <c r="A23" s="58"/>
      <c r="B23" s="59"/>
      <c r="C23" s="146" t="s">
        <v>35</v>
      </c>
      <c r="D23" s="147" t="s">
        <v>35</v>
      </c>
      <c r="E23" s="146" t="s">
        <v>35</v>
      </c>
      <c r="F23" s="146" t="s">
        <v>35</v>
      </c>
      <c r="G23" s="146" t="s">
        <v>36</v>
      </c>
      <c r="H23" s="146" t="s">
        <v>36</v>
      </c>
      <c r="I23" s="146" t="s">
        <v>36</v>
      </c>
    </row>
    <row r="24" spans="1:9" x14ac:dyDescent="0.2">
      <c r="A24" s="58" t="s">
        <v>37</v>
      </c>
      <c r="B24" s="59"/>
      <c r="C24" s="30">
        <v>550000</v>
      </c>
      <c r="D24" s="30">
        <v>550000</v>
      </c>
      <c r="E24" s="30">
        <v>550000</v>
      </c>
      <c r="F24" s="62">
        <v>550000</v>
      </c>
      <c r="G24" s="62">
        <v>550000</v>
      </c>
      <c r="H24" s="62">
        <v>550000</v>
      </c>
      <c r="I24" s="62">
        <v>550000</v>
      </c>
    </row>
    <row r="25" spans="1:9" x14ac:dyDescent="0.2">
      <c r="A25" s="58" t="s">
        <v>38</v>
      </c>
      <c r="B25" s="59"/>
      <c r="C25" s="62">
        <v>298325</v>
      </c>
      <c r="D25" s="62">
        <f t="shared" ref="D25:I25" si="0">C36</f>
        <v>280622</v>
      </c>
      <c r="E25" s="62">
        <f t="shared" si="0"/>
        <v>514723</v>
      </c>
      <c r="F25" s="62">
        <f t="shared" si="0"/>
        <v>488689</v>
      </c>
      <c r="G25" s="62">
        <f t="shared" si="0"/>
        <v>646695</v>
      </c>
      <c r="H25" s="62">
        <f t="shared" si="0"/>
        <v>421695</v>
      </c>
      <c r="I25" s="62">
        <f t="shared" si="0"/>
        <v>196695</v>
      </c>
    </row>
    <row r="26" spans="1:9" x14ac:dyDescent="0.2">
      <c r="A26" s="58" t="s">
        <v>39</v>
      </c>
      <c r="B26" s="59"/>
      <c r="C26" s="30">
        <v>412</v>
      </c>
      <c r="D26" s="30">
        <v>402417</v>
      </c>
      <c r="E26" s="30">
        <v>384054</v>
      </c>
      <c r="F26" s="62">
        <v>384737</v>
      </c>
      <c r="G26" s="62">
        <v>0</v>
      </c>
      <c r="H26" s="62">
        <v>0</v>
      </c>
      <c r="I26" s="62">
        <v>0</v>
      </c>
    </row>
    <row r="27" spans="1:9" x14ac:dyDescent="0.2">
      <c r="A27" s="58" t="s">
        <v>40</v>
      </c>
      <c r="B27" s="59"/>
      <c r="C27" s="30">
        <v>18115</v>
      </c>
      <c r="D27" s="31">
        <v>168316</v>
      </c>
      <c r="E27" s="31">
        <v>410088</v>
      </c>
      <c r="F27" s="63">
        <v>226731</v>
      </c>
      <c r="G27" s="62">
        <v>225000</v>
      </c>
      <c r="H27" s="62">
        <v>225000</v>
      </c>
      <c r="I27" s="62">
        <v>196000</v>
      </c>
    </row>
    <row r="28" spans="1:9" x14ac:dyDescent="0.2">
      <c r="A28" s="58"/>
      <c r="B28" s="59"/>
      <c r="C28" s="63"/>
      <c r="D28" s="62"/>
      <c r="E28" s="62"/>
      <c r="F28" s="62"/>
      <c r="G28" s="62"/>
      <c r="H28" s="62"/>
      <c r="I28" s="62"/>
    </row>
    <row r="29" spans="1:9" x14ac:dyDescent="0.2">
      <c r="A29" s="58" t="s">
        <v>41</v>
      </c>
      <c r="B29" s="51"/>
      <c r="C29" s="148"/>
      <c r="D29" s="148"/>
      <c r="E29" s="148"/>
      <c r="F29" s="148"/>
      <c r="G29" s="148"/>
      <c r="H29" s="148"/>
      <c r="I29" s="63"/>
    </row>
    <row r="30" spans="1:9" x14ac:dyDescent="0.2">
      <c r="A30" s="149" t="s">
        <v>42</v>
      </c>
      <c r="B30" s="59"/>
      <c r="C30" s="63"/>
      <c r="D30" s="150"/>
      <c r="E30" s="148"/>
      <c r="F30" s="148"/>
      <c r="G30" s="148"/>
      <c r="H30" s="148"/>
      <c r="I30" s="63"/>
    </row>
    <row r="31" spans="1:9" x14ac:dyDescent="0.2">
      <c r="A31" s="151" t="s">
        <v>43</v>
      </c>
      <c r="B31" s="152"/>
      <c r="C31" s="62">
        <v>0</v>
      </c>
      <c r="D31" s="62">
        <v>0</v>
      </c>
      <c r="E31" s="62">
        <v>0</v>
      </c>
      <c r="F31" s="62">
        <v>0</v>
      </c>
      <c r="G31" s="62">
        <v>0</v>
      </c>
      <c r="H31" s="62">
        <v>0</v>
      </c>
      <c r="I31" s="62">
        <v>0</v>
      </c>
    </row>
    <row r="32" spans="1:9" x14ac:dyDescent="0.2">
      <c r="A32" s="151"/>
      <c r="B32" s="152"/>
      <c r="C32" s="63"/>
      <c r="D32" s="62"/>
      <c r="E32" s="62"/>
      <c r="F32" s="62"/>
      <c r="G32" s="62"/>
      <c r="H32" s="62"/>
      <c r="I32" s="62"/>
    </row>
    <row r="33" spans="1:9" x14ac:dyDescent="0.2">
      <c r="A33" s="151"/>
      <c r="B33" s="152"/>
      <c r="C33" s="63"/>
      <c r="D33" s="62"/>
      <c r="E33" s="62"/>
      <c r="F33" s="62"/>
      <c r="G33" s="62"/>
      <c r="H33" s="62"/>
      <c r="I33" s="62"/>
    </row>
    <row r="34" spans="1:9" x14ac:dyDescent="0.2">
      <c r="A34" s="58" t="s">
        <v>44</v>
      </c>
      <c r="B34" s="59"/>
      <c r="C34" s="63">
        <f t="shared" ref="C34:I34" si="1">SUM(C31:C33)</f>
        <v>0</v>
      </c>
      <c r="D34" s="63">
        <f t="shared" si="1"/>
        <v>0</v>
      </c>
      <c r="E34" s="63">
        <f t="shared" si="1"/>
        <v>0</v>
      </c>
      <c r="F34" s="63">
        <f t="shared" si="1"/>
        <v>0</v>
      </c>
      <c r="G34" s="63">
        <f t="shared" si="1"/>
        <v>0</v>
      </c>
      <c r="H34" s="63">
        <f t="shared" si="1"/>
        <v>0</v>
      </c>
      <c r="I34" s="63">
        <f t="shared" si="1"/>
        <v>0</v>
      </c>
    </row>
    <row r="35" spans="1:9" x14ac:dyDescent="0.2">
      <c r="A35" s="58"/>
      <c r="B35" s="59"/>
      <c r="C35" s="63"/>
      <c r="D35" s="62"/>
      <c r="E35" s="62"/>
      <c r="F35" s="62"/>
      <c r="G35" s="62"/>
      <c r="H35" s="62"/>
      <c r="I35" s="62"/>
    </row>
    <row r="36" spans="1:9" x14ac:dyDescent="0.2">
      <c r="A36" s="58" t="s">
        <v>45</v>
      </c>
      <c r="B36" s="59"/>
      <c r="C36" s="63">
        <f>+C25+C26-C27+C34</f>
        <v>280622</v>
      </c>
      <c r="D36" s="63">
        <f t="shared" ref="D36:I36" si="2">+D25+D26-D27+D34</f>
        <v>514723</v>
      </c>
      <c r="E36" s="63">
        <f>+E25+E26-E27+E34</f>
        <v>488689</v>
      </c>
      <c r="F36" s="63">
        <f t="shared" si="2"/>
        <v>646695</v>
      </c>
      <c r="G36" s="63">
        <f>+G25+G26-G27+G34</f>
        <v>421695</v>
      </c>
      <c r="H36" s="63">
        <f>+H25+H26-H27+H34</f>
        <v>196695</v>
      </c>
      <c r="I36" s="63">
        <f t="shared" si="2"/>
        <v>695</v>
      </c>
    </row>
    <row r="37" spans="1:9" x14ac:dyDescent="0.2">
      <c r="A37" s="151"/>
      <c r="B37" s="152"/>
      <c r="C37" s="153"/>
      <c r="D37" s="67"/>
      <c r="E37" s="67"/>
      <c r="F37" s="62"/>
      <c r="G37" s="62"/>
      <c r="H37" s="62"/>
      <c r="I37" s="62"/>
    </row>
    <row r="38" spans="1:9" x14ac:dyDescent="0.2">
      <c r="A38" s="58" t="s">
        <v>46</v>
      </c>
      <c r="B38" s="59"/>
      <c r="C38" s="36">
        <v>0</v>
      </c>
      <c r="D38" s="36">
        <v>0</v>
      </c>
      <c r="E38" s="30">
        <v>67767</v>
      </c>
      <c r="F38" s="62">
        <v>31535</v>
      </c>
      <c r="G38" s="62">
        <v>30000</v>
      </c>
      <c r="H38" s="62">
        <v>30000</v>
      </c>
      <c r="I38" s="62">
        <v>0</v>
      </c>
    </row>
    <row r="39" spans="1:9" x14ac:dyDescent="0.2">
      <c r="A39" s="151"/>
      <c r="B39" s="152"/>
      <c r="C39" s="153"/>
      <c r="D39" s="67"/>
      <c r="E39" s="67"/>
      <c r="F39" s="62"/>
      <c r="G39" s="62"/>
      <c r="H39" s="62"/>
      <c r="I39" s="62"/>
    </row>
    <row r="40" spans="1:9" x14ac:dyDescent="0.2">
      <c r="A40" s="58" t="s">
        <v>47</v>
      </c>
      <c r="B40" s="154"/>
      <c r="C40" s="155">
        <f>C36-C38</f>
        <v>280622</v>
      </c>
      <c r="D40" s="155">
        <f t="shared" ref="D40:I40" si="3">D36-D38</f>
        <v>514723</v>
      </c>
      <c r="E40" s="155">
        <f t="shared" si="3"/>
        <v>420922</v>
      </c>
      <c r="F40" s="156">
        <f t="shared" si="3"/>
        <v>615160</v>
      </c>
      <c r="G40" s="156">
        <f t="shared" si="3"/>
        <v>391695</v>
      </c>
      <c r="H40" s="156">
        <f t="shared" si="3"/>
        <v>166695</v>
      </c>
      <c r="I40" s="156">
        <f t="shared" si="3"/>
        <v>695</v>
      </c>
    </row>
    <row r="41" spans="1:9" x14ac:dyDescent="0.2">
      <c r="A41" s="157"/>
      <c r="B41" s="157"/>
      <c r="C41" s="158"/>
      <c r="D41" s="158"/>
      <c r="E41" s="158"/>
      <c r="F41" s="158"/>
      <c r="G41" s="158"/>
      <c r="H41" s="158"/>
      <c r="I41" s="158"/>
    </row>
    <row r="42" spans="1:9" x14ac:dyDescent="0.2">
      <c r="A42" s="159" t="s">
        <v>48</v>
      </c>
      <c r="B42" s="49"/>
      <c r="C42" s="160"/>
      <c r="D42" s="160"/>
      <c r="E42" s="160"/>
      <c r="F42" s="160"/>
      <c r="G42" s="160"/>
      <c r="H42" s="160"/>
      <c r="I42" s="160"/>
    </row>
    <row r="43" spans="1:9" x14ac:dyDescent="0.2">
      <c r="A43" s="161" t="s">
        <v>49</v>
      </c>
      <c r="B43" s="152"/>
      <c r="C43" s="67"/>
      <c r="D43" s="67"/>
      <c r="E43" s="67"/>
      <c r="F43" s="67"/>
      <c r="G43" s="67"/>
      <c r="H43" s="67"/>
      <c r="I43" s="67"/>
    </row>
    <row r="44" spans="1:9" x14ac:dyDescent="0.2">
      <c r="A44" s="58"/>
      <c r="B44" s="59"/>
      <c r="C44" s="62"/>
      <c r="D44" s="62"/>
      <c r="E44" s="62"/>
      <c r="F44" s="62"/>
      <c r="G44" s="62"/>
      <c r="H44" s="62"/>
      <c r="I44" s="62"/>
    </row>
    <row r="45" spans="1:9" x14ac:dyDescent="0.2">
      <c r="A45" s="58" t="s">
        <v>50</v>
      </c>
      <c r="B45" s="59"/>
      <c r="C45" s="62"/>
      <c r="D45" s="62"/>
      <c r="E45" s="62"/>
      <c r="F45" s="62"/>
      <c r="G45" s="62"/>
      <c r="H45" s="62"/>
      <c r="I45" s="62"/>
    </row>
    <row r="46" spans="1:9" x14ac:dyDescent="0.2">
      <c r="A46" s="58"/>
      <c r="B46" s="59"/>
      <c r="C46" s="62"/>
      <c r="D46" s="62"/>
      <c r="E46" s="62"/>
      <c r="F46" s="62"/>
      <c r="G46" s="62"/>
      <c r="H46" s="62"/>
      <c r="I46" s="62"/>
    </row>
    <row r="47" spans="1:9" x14ac:dyDescent="0.2">
      <c r="A47" s="231" t="s">
        <v>51</v>
      </c>
      <c r="B47" s="154"/>
      <c r="C47" s="62"/>
      <c r="D47" s="62"/>
      <c r="E47" s="62"/>
      <c r="F47" s="62"/>
      <c r="G47" s="62"/>
      <c r="H47" s="62"/>
      <c r="I47" s="62"/>
    </row>
    <row r="48" spans="1:9" x14ac:dyDescent="0.2">
      <c r="A48" s="232" t="s">
        <v>52</v>
      </c>
      <c r="B48" s="233"/>
      <c r="C48" s="62"/>
      <c r="D48" s="62"/>
      <c r="E48" s="62"/>
      <c r="F48" s="62"/>
      <c r="G48" s="62"/>
      <c r="H48" s="62"/>
      <c r="I48" s="62"/>
    </row>
    <row r="49" spans="1:9" x14ac:dyDescent="0.2">
      <c r="A49" s="53"/>
      <c r="B49" s="53"/>
      <c r="C49" s="53"/>
      <c r="D49" s="53"/>
      <c r="E49" s="53"/>
      <c r="F49" s="53"/>
      <c r="G49" s="53"/>
      <c r="H49" s="53"/>
      <c r="I49" s="53"/>
    </row>
  </sheetData>
  <sheetProtection selectLockedCells="1"/>
  <mergeCells count="1">
    <mergeCell ref="A21:I21"/>
  </mergeCells>
  <printOptions horizontalCentered="1"/>
  <pageMargins left="0.75" right="0.75" top="0.6" bottom="0.55000000000000004" header="0.28000000000000003" footer="0.16"/>
  <pageSetup scale="86"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FF56F-D2B5-44F6-9D10-53B1CF408EB4}">
  <dimension ref="A1:L9"/>
  <sheetViews>
    <sheetView workbookViewId="0">
      <selection activeCell="Q25" sqref="Q25"/>
    </sheetView>
  </sheetViews>
  <sheetFormatPr defaultRowHeight="12.75" x14ac:dyDescent="0.2"/>
  <cols>
    <col min="7" max="7" width="11.85546875" bestFit="1" customWidth="1"/>
    <col min="11" max="11" width="6.42578125" customWidth="1"/>
  </cols>
  <sheetData>
    <row r="1" spans="1:12" ht="15" x14ac:dyDescent="0.2">
      <c r="A1" s="39" t="s">
        <v>53</v>
      </c>
      <c r="B1" s="40"/>
      <c r="C1" s="40"/>
      <c r="D1" s="40"/>
      <c r="E1" s="40"/>
      <c r="F1" s="41"/>
      <c r="G1" s="42"/>
      <c r="H1" s="40"/>
      <c r="I1" s="40"/>
      <c r="J1" s="41"/>
      <c r="K1" s="40"/>
      <c r="L1" s="41"/>
    </row>
    <row r="2" spans="1:12" x14ac:dyDescent="0.2">
      <c r="A2" s="41"/>
      <c r="B2" s="40"/>
      <c r="C2" s="40"/>
      <c r="D2" s="40"/>
      <c r="E2" s="40"/>
      <c r="F2" s="41"/>
      <c r="G2" s="42"/>
      <c r="H2" s="40"/>
      <c r="I2" s="40"/>
      <c r="J2" s="41"/>
      <c r="K2" s="40"/>
      <c r="L2" s="41"/>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x14ac:dyDescent="0.2">
      <c r="A4" s="41" t="s">
        <v>310</v>
      </c>
      <c r="B4" s="40" t="s">
        <v>67</v>
      </c>
      <c r="C4" s="40" t="s">
        <v>68</v>
      </c>
      <c r="D4" s="40">
        <v>2017</v>
      </c>
      <c r="E4" s="40">
        <v>349</v>
      </c>
      <c r="F4" s="41" t="s">
        <v>146</v>
      </c>
      <c r="G4" s="42">
        <v>-38539.83</v>
      </c>
      <c r="H4" s="40" t="s">
        <v>70</v>
      </c>
      <c r="I4" s="40">
        <v>972</v>
      </c>
      <c r="J4" s="41" t="s">
        <v>124</v>
      </c>
      <c r="K4" s="40">
        <v>25</v>
      </c>
      <c r="L4" s="45">
        <v>43308</v>
      </c>
    </row>
    <row r="5" spans="1:12" x14ac:dyDescent="0.2">
      <c r="A5" s="41" t="s">
        <v>310</v>
      </c>
      <c r="B5" s="40" t="s">
        <v>67</v>
      </c>
      <c r="C5" s="40" t="s">
        <v>68</v>
      </c>
      <c r="D5" s="40">
        <v>2018</v>
      </c>
      <c r="E5" s="40">
        <v>349</v>
      </c>
      <c r="F5" s="41" t="s">
        <v>146</v>
      </c>
      <c r="G5" s="42">
        <v>-4811.87</v>
      </c>
      <c r="H5" s="40" t="s">
        <v>70</v>
      </c>
      <c r="I5" s="40">
        <v>972</v>
      </c>
      <c r="J5" s="41" t="s">
        <v>170</v>
      </c>
      <c r="K5" s="40">
        <v>16</v>
      </c>
      <c r="L5" s="45">
        <v>43646</v>
      </c>
    </row>
    <row r="6" spans="1:12" x14ac:dyDescent="0.2">
      <c r="A6" s="41" t="s">
        <v>310</v>
      </c>
      <c r="B6" s="40" t="s">
        <v>67</v>
      </c>
      <c r="C6" s="40" t="s">
        <v>68</v>
      </c>
      <c r="D6" s="40">
        <v>2018</v>
      </c>
      <c r="E6" s="40">
        <v>349</v>
      </c>
      <c r="F6" s="41" t="s">
        <v>146</v>
      </c>
      <c r="G6" s="42">
        <v>-382381.89</v>
      </c>
      <c r="H6" s="40" t="s">
        <v>70</v>
      </c>
      <c r="I6" s="40">
        <v>972</v>
      </c>
      <c r="J6" s="41" t="s">
        <v>124</v>
      </c>
      <c r="K6" s="40">
        <v>26</v>
      </c>
      <c r="L6" s="45">
        <v>43308</v>
      </c>
    </row>
    <row r="7" spans="1:12" x14ac:dyDescent="0.2">
      <c r="A7" s="41" t="s">
        <v>310</v>
      </c>
      <c r="B7" s="40" t="s">
        <v>67</v>
      </c>
      <c r="C7" s="40" t="s">
        <v>68</v>
      </c>
      <c r="D7" s="40">
        <v>2019</v>
      </c>
      <c r="E7" s="40">
        <v>349</v>
      </c>
      <c r="F7" s="41" t="s">
        <v>146</v>
      </c>
      <c r="G7" s="42">
        <v>4811.87</v>
      </c>
      <c r="H7" s="40" t="s">
        <v>70</v>
      </c>
      <c r="I7" s="40">
        <v>971</v>
      </c>
      <c r="J7" s="41" t="s">
        <v>170</v>
      </c>
      <c r="K7" s="40">
        <v>6</v>
      </c>
      <c r="L7" s="45">
        <v>43646</v>
      </c>
    </row>
    <row r="8" spans="1:12" x14ac:dyDescent="0.2">
      <c r="A8" s="41" t="s">
        <v>310</v>
      </c>
      <c r="B8" s="40" t="s">
        <v>67</v>
      </c>
      <c r="C8" s="40" t="s">
        <v>68</v>
      </c>
      <c r="D8" s="40">
        <v>2019</v>
      </c>
      <c r="E8" s="40">
        <v>349</v>
      </c>
      <c r="F8" s="41" t="s">
        <v>146</v>
      </c>
      <c r="G8" s="42">
        <v>420921.72</v>
      </c>
      <c r="H8" s="40" t="s">
        <v>70</v>
      </c>
      <c r="I8" s="40">
        <v>971</v>
      </c>
      <c r="J8" s="41" t="s">
        <v>124</v>
      </c>
      <c r="K8" s="40">
        <v>24</v>
      </c>
      <c r="L8" s="45">
        <v>43308</v>
      </c>
    </row>
    <row r="9" spans="1:12" ht="13.5" thickBot="1" x14ac:dyDescent="0.25">
      <c r="A9" s="41"/>
      <c r="B9" s="40"/>
      <c r="C9" s="40"/>
      <c r="D9" s="40"/>
      <c r="E9" s="40"/>
      <c r="F9" s="41"/>
      <c r="G9" s="46">
        <f>SUM(G4:G8)</f>
        <v>0</v>
      </c>
      <c r="H9" s="40"/>
      <c r="I9" s="40"/>
      <c r="J9" s="41"/>
      <c r="K9" s="40"/>
      <c r="L9" s="45"/>
    </row>
  </sheetData>
  <pageMargins left="0.75000000000000011" right="0.75000000000000011" top="1" bottom="1" header="0.5" footer="0.5"/>
  <pageSetup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96E4D-8226-440B-8AF5-564600D08089}">
  <sheetPr>
    <pageSetUpPr fitToPage="1"/>
  </sheetPr>
  <dimension ref="A1:I49"/>
  <sheetViews>
    <sheetView zoomScaleNormal="100" workbookViewId="0">
      <selection activeCell="L35" sqref="L35"/>
    </sheetView>
  </sheetViews>
  <sheetFormatPr defaultRowHeight="12.75" x14ac:dyDescent="0.2"/>
  <cols>
    <col min="1" max="2" width="14.7109375" customWidth="1"/>
    <col min="3" max="8" width="14" customWidth="1"/>
    <col min="9" max="9" width="13.140625" customWidth="1"/>
  </cols>
  <sheetData>
    <row r="1" spans="1:9" x14ac:dyDescent="0.2">
      <c r="A1" s="53"/>
      <c r="B1" s="53"/>
      <c r="C1" s="53"/>
      <c r="D1" s="53"/>
      <c r="E1" s="53"/>
      <c r="F1" s="53"/>
      <c r="G1" s="53"/>
      <c r="H1" s="53"/>
      <c r="I1" s="53"/>
    </row>
    <row r="2" spans="1:9" x14ac:dyDescent="0.2">
      <c r="A2" s="53" t="s">
        <v>0</v>
      </c>
      <c r="B2" s="49" t="s">
        <v>1</v>
      </c>
      <c r="C2" s="49"/>
      <c r="D2" s="49"/>
      <c r="E2" s="55"/>
      <c r="F2" s="53"/>
      <c r="G2" s="144" t="s">
        <v>2</v>
      </c>
      <c r="H2" s="50" t="s">
        <v>300</v>
      </c>
      <c r="I2" s="49"/>
    </row>
    <row r="3" spans="1:9" x14ac:dyDescent="0.2">
      <c r="A3" s="53" t="s">
        <v>4</v>
      </c>
      <c r="B3" s="49" t="s">
        <v>301</v>
      </c>
      <c r="C3" s="49"/>
      <c r="D3" s="49"/>
      <c r="E3" s="55"/>
      <c r="F3" s="53"/>
      <c r="G3" s="144" t="s">
        <v>6</v>
      </c>
      <c r="H3" s="52" t="s">
        <v>302</v>
      </c>
      <c r="I3" s="51"/>
    </row>
    <row r="4" spans="1:9" x14ac:dyDescent="0.2">
      <c r="A4" s="53" t="s">
        <v>8</v>
      </c>
      <c r="B4" s="50" t="s">
        <v>323</v>
      </c>
      <c r="C4" s="49"/>
      <c r="D4" s="49"/>
      <c r="E4" s="55"/>
      <c r="F4" s="53"/>
      <c r="G4" s="144" t="s">
        <v>10</v>
      </c>
      <c r="H4" s="49" t="s">
        <v>11</v>
      </c>
      <c r="I4" s="49"/>
    </row>
    <row r="5" spans="1:9" x14ac:dyDescent="0.2">
      <c r="A5" s="53" t="s">
        <v>12</v>
      </c>
      <c r="B5" s="50" t="s">
        <v>324</v>
      </c>
      <c r="C5" s="51"/>
      <c r="D5" s="51"/>
      <c r="E5" s="55"/>
      <c r="F5" s="53"/>
      <c r="G5" s="144" t="s">
        <v>14</v>
      </c>
      <c r="H5" s="51" t="s">
        <v>325</v>
      </c>
      <c r="I5" s="51"/>
    </row>
    <row r="6" spans="1:9" x14ac:dyDescent="0.2">
      <c r="A6" s="53"/>
      <c r="B6" s="53"/>
      <c r="C6" s="53"/>
      <c r="D6" s="53"/>
      <c r="E6" s="53"/>
      <c r="F6" s="53"/>
      <c r="G6" s="53"/>
      <c r="H6" s="53"/>
      <c r="I6" s="53"/>
    </row>
    <row r="7" spans="1:9" x14ac:dyDescent="0.2">
      <c r="A7" s="53"/>
      <c r="B7" s="53"/>
      <c r="C7" s="53"/>
      <c r="D7" s="53"/>
      <c r="E7" s="53"/>
      <c r="F7" s="53"/>
      <c r="G7" s="53"/>
      <c r="H7" s="53"/>
      <c r="I7" s="53"/>
    </row>
    <row r="8" spans="1:9" x14ac:dyDescent="0.2">
      <c r="A8" s="53" t="s">
        <v>15</v>
      </c>
      <c r="B8" s="53"/>
      <c r="C8" s="55"/>
      <c r="D8" s="55"/>
      <c r="E8" s="55"/>
      <c r="F8" s="55"/>
      <c r="G8" s="55"/>
      <c r="H8" s="55"/>
      <c r="I8" s="55"/>
    </row>
    <row r="9" spans="1:9" x14ac:dyDescent="0.2">
      <c r="A9" s="57" t="s">
        <v>326</v>
      </c>
      <c r="B9" s="53"/>
      <c r="C9" s="55"/>
      <c r="D9" s="55"/>
      <c r="E9" s="55"/>
      <c r="F9" s="55"/>
      <c r="G9" s="55"/>
      <c r="H9" s="55"/>
      <c r="I9" s="55"/>
    </row>
    <row r="10" spans="1:9" x14ac:dyDescent="0.2">
      <c r="A10" s="53" t="s">
        <v>18</v>
      </c>
      <c r="B10" s="53"/>
      <c r="C10" s="55"/>
      <c r="D10" s="55"/>
      <c r="E10" s="55"/>
      <c r="F10" s="55"/>
      <c r="G10" s="55"/>
      <c r="H10" s="55"/>
      <c r="I10" s="55"/>
    </row>
    <row r="11" spans="1:9" x14ac:dyDescent="0.2">
      <c r="A11" s="57" t="s">
        <v>327</v>
      </c>
      <c r="B11" s="53"/>
      <c r="C11" s="55"/>
      <c r="D11" s="55"/>
      <c r="E11" s="55"/>
      <c r="F11" s="55"/>
      <c r="G11" s="55"/>
      <c r="H11" s="55"/>
      <c r="I11" s="55"/>
    </row>
    <row r="12" spans="1:9" x14ac:dyDescent="0.2">
      <c r="A12" s="53" t="s">
        <v>20</v>
      </c>
      <c r="B12" s="53"/>
      <c r="C12" s="55"/>
      <c r="D12" s="55"/>
      <c r="E12" s="55"/>
      <c r="F12" s="55"/>
      <c r="G12" s="55"/>
      <c r="H12" s="55"/>
      <c r="I12" s="55"/>
    </row>
    <row r="13" spans="1:9" x14ac:dyDescent="0.2">
      <c r="A13" s="57" t="s">
        <v>328</v>
      </c>
      <c r="B13" s="53"/>
      <c r="C13" s="55"/>
      <c r="D13" s="55"/>
      <c r="E13" s="55"/>
      <c r="F13" s="55"/>
      <c r="G13" s="55"/>
      <c r="H13" s="55"/>
      <c r="I13" s="55"/>
    </row>
    <row r="14" spans="1:9" x14ac:dyDescent="0.2">
      <c r="A14" s="57" t="s">
        <v>22</v>
      </c>
      <c r="B14" s="53"/>
      <c r="C14" s="55"/>
      <c r="D14" s="55"/>
      <c r="E14" s="55"/>
      <c r="F14" s="55"/>
      <c r="G14" s="55"/>
      <c r="H14" s="55"/>
      <c r="I14" s="55"/>
    </row>
    <row r="15" spans="1:9" x14ac:dyDescent="0.2">
      <c r="A15" s="53"/>
      <c r="B15" s="53"/>
      <c r="C15" s="55"/>
      <c r="D15" s="55"/>
      <c r="E15" s="55"/>
      <c r="F15" s="55"/>
      <c r="G15" s="55"/>
      <c r="H15" s="55"/>
      <c r="I15" s="55"/>
    </row>
    <row r="16" spans="1:9" x14ac:dyDescent="0.2">
      <c r="A16" s="57" t="s">
        <v>24</v>
      </c>
      <c r="B16" s="53"/>
      <c r="C16" s="55"/>
      <c r="D16" s="55"/>
      <c r="E16" s="55"/>
      <c r="F16" s="55"/>
      <c r="G16" s="55"/>
      <c r="H16" s="55"/>
      <c r="I16" s="55"/>
    </row>
    <row r="17" spans="1:9" x14ac:dyDescent="0.2">
      <c r="A17" s="55"/>
      <c r="B17" s="55"/>
      <c r="C17" s="55"/>
      <c r="D17" s="55"/>
      <c r="E17" s="55"/>
      <c r="F17" s="55"/>
      <c r="G17" s="55"/>
      <c r="H17" s="55"/>
      <c r="I17" s="55"/>
    </row>
    <row r="18" spans="1:9" x14ac:dyDescent="0.2">
      <c r="A18" s="448" t="s">
        <v>27</v>
      </c>
      <c r="B18" s="449"/>
      <c r="C18" s="449"/>
      <c r="D18" s="449"/>
      <c r="E18" s="449"/>
      <c r="F18" s="449"/>
      <c r="G18" s="449"/>
      <c r="H18" s="449"/>
      <c r="I18" s="450"/>
    </row>
    <row r="19" spans="1:9" x14ac:dyDescent="0.2">
      <c r="A19" s="58"/>
      <c r="B19" s="59"/>
      <c r="C19" s="145" t="s">
        <v>28</v>
      </c>
      <c r="D19" s="145" t="s">
        <v>29</v>
      </c>
      <c r="E19" s="145" t="s">
        <v>30</v>
      </c>
      <c r="F19" s="145" t="s">
        <v>31</v>
      </c>
      <c r="G19" s="145" t="s">
        <v>32</v>
      </c>
      <c r="H19" s="145" t="s">
        <v>33</v>
      </c>
      <c r="I19" s="145" t="s">
        <v>34</v>
      </c>
    </row>
    <row r="20" spans="1:9" x14ac:dyDescent="0.2">
      <c r="A20" s="58"/>
      <c r="B20" s="59"/>
      <c r="C20" s="146" t="s">
        <v>35</v>
      </c>
      <c r="D20" s="147" t="s">
        <v>35</v>
      </c>
      <c r="E20" s="146" t="s">
        <v>35</v>
      </c>
      <c r="F20" s="146" t="s">
        <v>35</v>
      </c>
      <c r="G20" s="146" t="s">
        <v>36</v>
      </c>
      <c r="H20" s="146" t="s">
        <v>36</v>
      </c>
      <c r="I20" s="146" t="s">
        <v>36</v>
      </c>
    </row>
    <row r="21" spans="1:9" x14ac:dyDescent="0.2">
      <c r="A21" s="58" t="s">
        <v>37</v>
      </c>
      <c r="B21" s="59"/>
      <c r="C21" s="63"/>
      <c r="D21" s="62"/>
      <c r="E21" s="62"/>
      <c r="F21" s="62">
        <v>330000</v>
      </c>
      <c r="G21" s="62">
        <f>225050+104950</f>
        <v>330000</v>
      </c>
      <c r="H21" s="62">
        <v>330000</v>
      </c>
      <c r="I21" s="62">
        <v>330000</v>
      </c>
    </row>
    <row r="22" spans="1:9" x14ac:dyDescent="0.2">
      <c r="A22" s="58" t="s">
        <v>38</v>
      </c>
      <c r="B22" s="59"/>
      <c r="C22" s="63"/>
      <c r="D22" s="62">
        <f t="shared" ref="D22:I22" si="0">C33</f>
        <v>0</v>
      </c>
      <c r="E22" s="62">
        <f t="shared" si="0"/>
        <v>0</v>
      </c>
      <c r="F22" s="62">
        <f t="shared" si="0"/>
        <v>0</v>
      </c>
      <c r="G22" s="62">
        <f t="shared" si="0"/>
        <v>173339</v>
      </c>
      <c r="H22" s="62">
        <f t="shared" si="0"/>
        <v>303339</v>
      </c>
      <c r="I22" s="62">
        <f t="shared" si="0"/>
        <v>433339</v>
      </c>
    </row>
    <row r="23" spans="1:9" x14ac:dyDescent="0.2">
      <c r="A23" s="58" t="s">
        <v>39</v>
      </c>
      <c r="B23" s="59"/>
      <c r="C23" s="63"/>
      <c r="D23" s="62"/>
      <c r="E23" s="62"/>
      <c r="F23" s="62">
        <v>0</v>
      </c>
      <c r="G23" s="62">
        <v>0</v>
      </c>
      <c r="H23" s="62">
        <v>0</v>
      </c>
      <c r="I23" s="62">
        <v>0</v>
      </c>
    </row>
    <row r="24" spans="1:9" x14ac:dyDescent="0.2">
      <c r="A24" s="58" t="s">
        <v>40</v>
      </c>
      <c r="B24" s="59"/>
      <c r="C24" s="63"/>
      <c r="D24" s="62"/>
      <c r="E24" s="62"/>
      <c r="F24" s="63">
        <v>156661</v>
      </c>
      <c r="G24" s="62">
        <v>200000</v>
      </c>
      <c r="H24" s="62">
        <v>200000</v>
      </c>
      <c r="I24" s="62">
        <v>200000</v>
      </c>
    </row>
    <row r="25" spans="1:9" x14ac:dyDescent="0.2">
      <c r="A25" s="58"/>
      <c r="B25" s="59"/>
      <c r="C25" s="63"/>
      <c r="D25" s="62"/>
      <c r="E25" s="62"/>
      <c r="F25" s="62"/>
      <c r="G25" s="62"/>
      <c r="H25" s="62"/>
      <c r="I25" s="62"/>
    </row>
    <row r="26" spans="1:9" x14ac:dyDescent="0.2">
      <c r="A26" s="58" t="s">
        <v>41</v>
      </c>
      <c r="B26" s="51"/>
      <c r="C26" s="148"/>
      <c r="D26" s="148"/>
      <c r="E26" s="148"/>
      <c r="F26" s="148"/>
      <c r="G26" s="148"/>
      <c r="H26" s="148"/>
      <c r="I26" s="63"/>
    </row>
    <row r="27" spans="1:9" x14ac:dyDescent="0.2">
      <c r="A27" s="149" t="s">
        <v>42</v>
      </c>
      <c r="B27" s="59"/>
      <c r="C27" s="63"/>
      <c r="D27" s="150"/>
      <c r="E27" s="148"/>
      <c r="F27" s="148"/>
      <c r="G27" s="148"/>
      <c r="H27" s="148"/>
      <c r="I27" s="63"/>
    </row>
    <row r="28" spans="1:9" x14ac:dyDescent="0.2">
      <c r="A28" s="151" t="s">
        <v>43</v>
      </c>
      <c r="B28" s="152"/>
      <c r="C28" s="63"/>
      <c r="D28" s="62"/>
      <c r="E28" s="62"/>
      <c r="F28" s="62">
        <v>330000</v>
      </c>
      <c r="G28" s="62">
        <v>330000</v>
      </c>
      <c r="H28" s="62">
        <v>330000</v>
      </c>
      <c r="I28" s="62">
        <v>330000</v>
      </c>
    </row>
    <row r="29" spans="1:9" x14ac:dyDescent="0.2">
      <c r="A29" s="151"/>
      <c r="B29" s="152"/>
      <c r="C29" s="63"/>
      <c r="D29" s="62"/>
      <c r="E29" s="62"/>
      <c r="F29" s="62"/>
      <c r="G29" s="62"/>
      <c r="H29" s="62"/>
      <c r="I29" s="62"/>
    </row>
    <row r="30" spans="1:9" x14ac:dyDescent="0.2">
      <c r="A30" s="151"/>
      <c r="B30" s="152"/>
      <c r="C30" s="63"/>
      <c r="D30" s="62"/>
      <c r="E30" s="62"/>
      <c r="F30" s="62"/>
      <c r="G30" s="62"/>
      <c r="H30" s="62"/>
      <c r="I30" s="62"/>
    </row>
    <row r="31" spans="1:9" x14ac:dyDescent="0.2">
      <c r="A31" s="58" t="s">
        <v>44</v>
      </c>
      <c r="B31" s="59"/>
      <c r="C31" s="63">
        <f t="shared" ref="C31:I31" si="1">SUM(C28:C30)</f>
        <v>0</v>
      </c>
      <c r="D31" s="63">
        <f t="shared" si="1"/>
        <v>0</v>
      </c>
      <c r="E31" s="63">
        <f t="shared" si="1"/>
        <v>0</v>
      </c>
      <c r="F31" s="63">
        <f t="shared" si="1"/>
        <v>330000</v>
      </c>
      <c r="G31" s="63">
        <f t="shared" si="1"/>
        <v>330000</v>
      </c>
      <c r="H31" s="63">
        <f t="shared" si="1"/>
        <v>330000</v>
      </c>
      <c r="I31" s="63">
        <f t="shared" si="1"/>
        <v>330000</v>
      </c>
    </row>
    <row r="32" spans="1:9" x14ac:dyDescent="0.2">
      <c r="A32" s="58"/>
      <c r="B32" s="59"/>
      <c r="C32" s="63"/>
      <c r="D32" s="62"/>
      <c r="E32" s="62"/>
      <c r="F32" s="62"/>
      <c r="G32" s="62"/>
      <c r="H32" s="62"/>
      <c r="I32" s="62"/>
    </row>
    <row r="33" spans="1:9" x14ac:dyDescent="0.2">
      <c r="A33" s="58" t="s">
        <v>45</v>
      </c>
      <c r="B33" s="59"/>
      <c r="C33" s="63">
        <f>+C22+C23-C24+C31</f>
        <v>0</v>
      </c>
      <c r="D33" s="63">
        <f t="shared" ref="D33:I33" si="2">+D22+D23-D24+D31</f>
        <v>0</v>
      </c>
      <c r="E33" s="63">
        <f>+E22+E23-E24+E31</f>
        <v>0</v>
      </c>
      <c r="F33" s="63">
        <f t="shared" si="2"/>
        <v>173339</v>
      </c>
      <c r="G33" s="63">
        <f>+G22+G23-G24+G31</f>
        <v>303339</v>
      </c>
      <c r="H33" s="63">
        <f>+H22+H23-H24+H31</f>
        <v>433339</v>
      </c>
      <c r="I33" s="63">
        <f t="shared" si="2"/>
        <v>563339</v>
      </c>
    </row>
    <row r="34" spans="1:9" x14ac:dyDescent="0.2">
      <c r="A34" s="151"/>
      <c r="B34" s="152"/>
      <c r="C34" s="153"/>
      <c r="D34" s="67"/>
      <c r="E34" s="67"/>
      <c r="F34" s="62"/>
      <c r="G34" s="62"/>
      <c r="H34" s="62"/>
      <c r="I34" s="62"/>
    </row>
    <row r="35" spans="1:9" x14ac:dyDescent="0.2">
      <c r="A35" s="58" t="s">
        <v>46</v>
      </c>
      <c r="B35" s="59"/>
      <c r="C35" s="153"/>
      <c r="D35" s="67"/>
      <c r="E35" s="67"/>
      <c r="F35" s="62">
        <v>1058</v>
      </c>
      <c r="G35" s="62">
        <v>0</v>
      </c>
      <c r="H35" s="62">
        <v>0</v>
      </c>
      <c r="I35" s="62">
        <v>0</v>
      </c>
    </row>
    <row r="36" spans="1:9" x14ac:dyDescent="0.2">
      <c r="A36" s="151"/>
      <c r="B36" s="152"/>
      <c r="C36" s="153"/>
      <c r="D36" s="67"/>
      <c r="E36" s="67"/>
      <c r="F36" s="62"/>
      <c r="G36" s="62"/>
      <c r="H36" s="62"/>
      <c r="I36" s="62"/>
    </row>
    <row r="37" spans="1:9" x14ac:dyDescent="0.2">
      <c r="A37" s="58" t="s">
        <v>47</v>
      </c>
      <c r="B37" s="154"/>
      <c r="C37" s="155">
        <f>C33-C35</f>
        <v>0</v>
      </c>
      <c r="D37" s="155">
        <f t="shared" ref="D37:I37" si="3">D33-D35</f>
        <v>0</v>
      </c>
      <c r="E37" s="155">
        <f t="shared" si="3"/>
        <v>0</v>
      </c>
      <c r="F37" s="156">
        <f t="shared" si="3"/>
        <v>172281</v>
      </c>
      <c r="G37" s="156">
        <f t="shared" si="3"/>
        <v>303339</v>
      </c>
      <c r="H37" s="156">
        <f t="shared" si="3"/>
        <v>433339</v>
      </c>
      <c r="I37" s="156">
        <f t="shared" si="3"/>
        <v>563339</v>
      </c>
    </row>
    <row r="38" spans="1:9" x14ac:dyDescent="0.2">
      <c r="A38" s="157"/>
      <c r="B38" s="157"/>
      <c r="C38" s="158"/>
      <c r="D38" s="158"/>
      <c r="E38" s="158"/>
      <c r="F38" s="158"/>
      <c r="G38" s="158"/>
      <c r="H38" s="158"/>
      <c r="I38" s="158"/>
    </row>
    <row r="39" spans="1:9" x14ac:dyDescent="0.2">
      <c r="A39" s="159" t="s">
        <v>48</v>
      </c>
      <c r="B39" s="49"/>
      <c r="C39" s="160"/>
      <c r="D39" s="160"/>
      <c r="E39" s="160"/>
      <c r="F39" s="160"/>
      <c r="G39" s="160"/>
      <c r="H39" s="160"/>
      <c r="I39" s="160"/>
    </row>
    <row r="40" spans="1:9" x14ac:dyDescent="0.2">
      <c r="A40" s="161" t="s">
        <v>49</v>
      </c>
      <c r="B40" s="152"/>
      <c r="C40" s="67"/>
      <c r="D40" s="67"/>
      <c r="E40" s="67"/>
      <c r="F40" s="67"/>
      <c r="G40" s="67"/>
      <c r="H40" s="67"/>
      <c r="I40" s="67"/>
    </row>
    <row r="41" spans="1:9" x14ac:dyDescent="0.2">
      <c r="A41" s="58"/>
      <c r="B41" s="59"/>
      <c r="C41" s="62"/>
      <c r="D41" s="62"/>
      <c r="E41" s="62"/>
      <c r="F41" s="62"/>
      <c r="G41" s="62"/>
      <c r="H41" s="62"/>
      <c r="I41" s="62"/>
    </row>
    <row r="42" spans="1:9" x14ac:dyDescent="0.2">
      <c r="A42" s="58" t="s">
        <v>50</v>
      </c>
      <c r="B42" s="59"/>
      <c r="C42" s="62"/>
      <c r="D42" s="62"/>
      <c r="E42" s="62"/>
      <c r="F42" s="62"/>
      <c r="G42" s="62"/>
      <c r="H42" s="62"/>
      <c r="I42" s="62"/>
    </row>
    <row r="43" spans="1:9" x14ac:dyDescent="0.2">
      <c r="A43" s="58"/>
      <c r="B43" s="59"/>
      <c r="C43" s="62"/>
      <c r="D43" s="62"/>
      <c r="E43" s="62"/>
      <c r="F43" s="62"/>
      <c r="G43" s="62"/>
      <c r="H43" s="62"/>
      <c r="I43" s="62"/>
    </row>
    <row r="44" spans="1:9" x14ac:dyDescent="0.2">
      <c r="A44" s="231" t="s">
        <v>51</v>
      </c>
      <c r="B44" s="154"/>
      <c r="C44" s="62"/>
      <c r="D44" s="62"/>
      <c r="E44" s="62"/>
      <c r="F44" s="62"/>
      <c r="G44" s="62"/>
      <c r="H44" s="62"/>
      <c r="I44" s="62"/>
    </row>
    <row r="45" spans="1:9" x14ac:dyDescent="0.2">
      <c r="A45" s="232" t="s">
        <v>52</v>
      </c>
      <c r="B45" s="233"/>
      <c r="C45" s="62"/>
      <c r="D45" s="62"/>
      <c r="E45" s="62"/>
      <c r="F45" s="62"/>
      <c r="G45" s="62"/>
      <c r="H45" s="62"/>
      <c r="I45" s="62"/>
    </row>
    <row r="46" spans="1:9" x14ac:dyDescent="0.2">
      <c r="A46" s="53"/>
      <c r="B46" s="53"/>
      <c r="C46" s="53"/>
      <c r="D46" s="53"/>
      <c r="E46" s="53"/>
      <c r="F46" s="53"/>
      <c r="G46" s="53"/>
      <c r="H46" s="53"/>
      <c r="I46" s="53"/>
    </row>
    <row r="47" spans="1:9" x14ac:dyDescent="0.2">
      <c r="A47" s="53"/>
      <c r="B47" s="53"/>
      <c r="C47" s="53"/>
      <c r="D47" s="53"/>
      <c r="E47" s="53"/>
      <c r="F47" s="53"/>
      <c r="G47" s="53"/>
      <c r="H47" s="53"/>
      <c r="I47" s="53"/>
    </row>
    <row r="48" spans="1:9" x14ac:dyDescent="0.2">
      <c r="A48" s="53"/>
      <c r="B48" s="53"/>
      <c r="C48" s="53"/>
      <c r="D48" s="53"/>
      <c r="E48" s="53"/>
      <c r="F48" s="53"/>
      <c r="G48" s="53"/>
      <c r="H48" s="53"/>
      <c r="I48" s="53"/>
    </row>
    <row r="49" spans="1:9" x14ac:dyDescent="0.2">
      <c r="A49" s="53"/>
      <c r="B49" s="53"/>
      <c r="C49" s="53"/>
      <c r="D49" s="53"/>
      <c r="E49" s="53"/>
      <c r="F49" s="53"/>
      <c r="G49" s="53"/>
      <c r="H49" s="53"/>
      <c r="I49" s="53"/>
    </row>
  </sheetData>
  <sheetProtection selectLockedCells="1"/>
  <mergeCells count="1">
    <mergeCell ref="A18:I18"/>
  </mergeCells>
  <printOptions horizontalCentered="1"/>
  <pageMargins left="0.75" right="0.75" top="0.6" bottom="0.55000000000000004" header="0.28000000000000003" footer="0.16"/>
  <pageSetup scale="85"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7A774-9724-45B7-9098-6A6981108F61}">
  <dimension ref="A1:L6"/>
  <sheetViews>
    <sheetView workbookViewId="0">
      <selection activeCell="Q25" sqref="Q25"/>
    </sheetView>
  </sheetViews>
  <sheetFormatPr defaultRowHeight="12.75" x14ac:dyDescent="0.2"/>
  <cols>
    <col min="7" max="7" width="11.28515625" bestFit="1" customWidth="1"/>
    <col min="11" max="11" width="6.7109375" customWidth="1"/>
    <col min="12" max="12" width="10.140625" bestFit="1" customWidth="1"/>
  </cols>
  <sheetData>
    <row r="1" spans="1:12" ht="15" x14ac:dyDescent="0.2">
      <c r="A1" s="39" t="s">
        <v>53</v>
      </c>
      <c r="B1" s="40"/>
      <c r="C1" s="40"/>
      <c r="D1" s="40"/>
      <c r="E1" s="40"/>
      <c r="F1" s="41"/>
      <c r="G1" s="42"/>
      <c r="H1" s="40"/>
      <c r="I1" s="40"/>
      <c r="J1" s="41"/>
      <c r="K1" s="40"/>
      <c r="L1" s="41"/>
    </row>
    <row r="2" spans="1:12" x14ac:dyDescent="0.2">
      <c r="A2" s="41"/>
      <c r="B2" s="40"/>
      <c r="C2" s="40"/>
      <c r="D2" s="40"/>
      <c r="E2" s="40"/>
      <c r="F2" s="41"/>
      <c r="G2" s="42"/>
      <c r="H2" s="40"/>
      <c r="I2" s="40"/>
      <c r="J2" s="41"/>
      <c r="K2" s="40"/>
      <c r="L2" s="41"/>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x14ac:dyDescent="0.2">
      <c r="A4" s="41" t="s">
        <v>310</v>
      </c>
      <c r="B4" s="40" t="s">
        <v>67</v>
      </c>
      <c r="C4" s="40" t="s">
        <v>68</v>
      </c>
      <c r="D4" s="40">
        <v>2019</v>
      </c>
      <c r="E4" s="40">
        <v>351</v>
      </c>
      <c r="F4" s="41" t="s">
        <v>69</v>
      </c>
      <c r="G4" s="42">
        <v>165000</v>
      </c>
      <c r="H4" s="40" t="s">
        <v>70</v>
      </c>
      <c r="I4" s="40">
        <v>971</v>
      </c>
      <c r="J4" s="41" t="s">
        <v>74</v>
      </c>
      <c r="K4" s="40">
        <v>4</v>
      </c>
      <c r="L4" s="45">
        <v>43532</v>
      </c>
    </row>
    <row r="5" spans="1:12" x14ac:dyDescent="0.2">
      <c r="A5" s="41" t="s">
        <v>310</v>
      </c>
      <c r="B5" s="40" t="s">
        <v>67</v>
      </c>
      <c r="C5" s="40" t="s">
        <v>68</v>
      </c>
      <c r="D5" s="40">
        <v>2019</v>
      </c>
      <c r="E5" s="40">
        <v>351</v>
      </c>
      <c r="F5" s="41" t="s">
        <v>69</v>
      </c>
      <c r="G5" s="42">
        <v>165000</v>
      </c>
      <c r="H5" s="40" t="s">
        <v>70</v>
      </c>
      <c r="I5" s="40">
        <v>971</v>
      </c>
      <c r="J5" s="41" t="s">
        <v>87</v>
      </c>
      <c r="K5" s="40">
        <v>4</v>
      </c>
      <c r="L5" s="45">
        <v>43404</v>
      </c>
    </row>
    <row r="6" spans="1:12" ht="13.5" thickBot="1" x14ac:dyDescent="0.25">
      <c r="A6" s="41"/>
      <c r="B6" s="40"/>
      <c r="C6" s="40"/>
      <c r="D6" s="40"/>
      <c r="E6" s="40"/>
      <c r="F6" s="41"/>
      <c r="G6" s="46">
        <f>SUM(G4:G5)</f>
        <v>330000</v>
      </c>
      <c r="H6" s="40"/>
      <c r="I6" s="40"/>
      <c r="J6" s="41"/>
      <c r="K6" s="40"/>
      <c r="L6" s="45"/>
    </row>
  </sheetData>
  <pageMargins left="0.75000000000000011" right="0.75000000000000011"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68E98-3451-4BF5-B6CE-F692F1013885}">
  <sheetPr>
    <pageSetUpPr fitToPage="1"/>
  </sheetPr>
  <dimension ref="A1:I45"/>
  <sheetViews>
    <sheetView zoomScaleNormal="100" workbookViewId="0">
      <selection activeCell="M32" sqref="M29:N32"/>
    </sheetView>
  </sheetViews>
  <sheetFormatPr defaultRowHeight="12.75" x14ac:dyDescent="0.2"/>
  <cols>
    <col min="1" max="2" width="14.7109375" customWidth="1"/>
    <col min="3" max="8" width="14" customWidth="1"/>
    <col min="9" max="9" width="13.140625" customWidth="1"/>
  </cols>
  <sheetData>
    <row r="1" spans="1:9" x14ac:dyDescent="0.2">
      <c r="A1" s="1"/>
      <c r="B1" s="1"/>
      <c r="C1" s="1"/>
      <c r="D1" s="1"/>
      <c r="E1" s="1"/>
      <c r="F1" s="1"/>
      <c r="G1" s="1"/>
      <c r="H1" s="1"/>
      <c r="I1" s="1"/>
    </row>
    <row r="2" spans="1:9" x14ac:dyDescent="0.2">
      <c r="A2" s="53" t="s">
        <v>0</v>
      </c>
      <c r="B2" s="49" t="s">
        <v>1</v>
      </c>
      <c r="C2" s="49"/>
      <c r="D2" s="49"/>
      <c r="E2" s="55"/>
      <c r="F2" s="53"/>
      <c r="G2" s="144" t="s">
        <v>2</v>
      </c>
      <c r="H2" s="81" t="s">
        <v>471</v>
      </c>
      <c r="I2" s="49"/>
    </row>
    <row r="3" spans="1:9" x14ac:dyDescent="0.2">
      <c r="A3" s="53" t="s">
        <v>4</v>
      </c>
      <c r="B3" s="81" t="s">
        <v>472</v>
      </c>
      <c r="C3" s="49"/>
      <c r="D3" s="49"/>
      <c r="E3" s="55"/>
      <c r="F3" s="53"/>
      <c r="G3" s="144" t="s">
        <v>6</v>
      </c>
      <c r="H3" s="82" t="s">
        <v>473</v>
      </c>
      <c r="I3" s="51"/>
    </row>
    <row r="4" spans="1:9" x14ac:dyDescent="0.2">
      <c r="A4" s="53" t="s">
        <v>8</v>
      </c>
      <c r="B4" s="28" t="s">
        <v>474</v>
      </c>
      <c r="C4" s="28"/>
      <c r="D4" s="28"/>
      <c r="E4" s="123"/>
      <c r="F4" s="53"/>
      <c r="G4" s="144" t="s">
        <v>10</v>
      </c>
      <c r="H4" s="134" t="s">
        <v>11</v>
      </c>
      <c r="I4" s="49"/>
    </row>
    <row r="5" spans="1:9" x14ac:dyDescent="0.2">
      <c r="A5" s="53" t="s">
        <v>12</v>
      </c>
      <c r="B5" s="28" t="s">
        <v>475</v>
      </c>
      <c r="C5" s="29"/>
      <c r="D5" s="29"/>
      <c r="E5" s="123"/>
      <c r="F5" s="53"/>
      <c r="G5" s="144" t="s">
        <v>14</v>
      </c>
      <c r="H5" s="135" t="s">
        <v>476</v>
      </c>
      <c r="I5" s="51"/>
    </row>
    <row r="6" spans="1:9" x14ac:dyDescent="0.2">
      <c r="A6" s="53"/>
      <c r="B6" s="122" t="s">
        <v>477</v>
      </c>
      <c r="C6" s="122"/>
      <c r="D6" s="122"/>
      <c r="E6" s="122"/>
      <c r="F6" s="53"/>
      <c r="G6" s="53"/>
      <c r="H6" s="53"/>
      <c r="I6" s="53"/>
    </row>
    <row r="7" spans="1:9" x14ac:dyDescent="0.2">
      <c r="A7" s="53"/>
      <c r="B7" s="53"/>
      <c r="C7" s="53"/>
      <c r="D7" s="53"/>
      <c r="E7" s="53"/>
      <c r="F7" s="53"/>
      <c r="G7" s="53"/>
      <c r="H7" s="53"/>
      <c r="I7" s="53"/>
    </row>
    <row r="8" spans="1:9" x14ac:dyDescent="0.2">
      <c r="A8" s="53" t="s">
        <v>15</v>
      </c>
      <c r="B8" s="53"/>
      <c r="C8" s="55"/>
      <c r="D8" s="55"/>
      <c r="E8" s="55"/>
      <c r="F8" s="55"/>
      <c r="G8" s="55"/>
      <c r="H8" s="55"/>
      <c r="I8" s="55"/>
    </row>
    <row r="9" spans="1:9" x14ac:dyDescent="0.2">
      <c r="A9" s="451" t="s">
        <v>478</v>
      </c>
      <c r="B9" s="451"/>
      <c r="C9" s="451"/>
      <c r="D9" s="451"/>
      <c r="E9" s="451"/>
      <c r="F9" s="451"/>
      <c r="G9" s="451"/>
      <c r="H9" s="451"/>
      <c r="I9" s="451"/>
    </row>
    <row r="10" spans="1:9" x14ac:dyDescent="0.2">
      <c r="A10" s="53" t="s">
        <v>18</v>
      </c>
      <c r="B10" s="53"/>
      <c r="C10" s="55"/>
      <c r="D10" s="55"/>
      <c r="E10" s="55"/>
      <c r="F10" s="55"/>
      <c r="G10" s="55"/>
      <c r="H10" s="55"/>
      <c r="I10" s="55"/>
    </row>
    <row r="11" spans="1:9" x14ac:dyDescent="0.2">
      <c r="A11" s="453" t="s">
        <v>479</v>
      </c>
      <c r="B11" s="453"/>
      <c r="C11" s="453"/>
      <c r="D11" s="453"/>
      <c r="E11" s="453"/>
      <c r="F11" s="453"/>
      <c r="G11" s="453"/>
      <c r="H11" s="453"/>
      <c r="I11" s="453"/>
    </row>
    <row r="12" spans="1:9" x14ac:dyDescent="0.2">
      <c r="A12" s="53" t="s">
        <v>20</v>
      </c>
      <c r="B12" s="53"/>
      <c r="C12" s="55"/>
      <c r="D12" s="55"/>
      <c r="E12" s="55"/>
      <c r="F12" s="55"/>
      <c r="G12" s="55"/>
      <c r="H12" s="55"/>
      <c r="I12" s="55"/>
    </row>
    <row r="13" spans="1:9" x14ac:dyDescent="0.2">
      <c r="A13" s="454" t="s">
        <v>480</v>
      </c>
      <c r="B13" s="454"/>
      <c r="C13" s="454"/>
      <c r="D13" s="454"/>
      <c r="E13" s="454"/>
      <c r="F13" s="454"/>
      <c r="G13" s="454"/>
      <c r="H13" s="454"/>
      <c r="I13" s="454"/>
    </row>
    <row r="14" spans="1:9" x14ac:dyDescent="0.2">
      <c r="A14" s="57" t="s">
        <v>22</v>
      </c>
      <c r="B14" s="53"/>
      <c r="C14" s="55"/>
      <c r="D14" s="55"/>
      <c r="E14" s="55"/>
      <c r="F14" s="55"/>
      <c r="G14" s="55"/>
      <c r="H14" s="55"/>
      <c r="I14" s="55"/>
    </row>
    <row r="15" spans="1:9" x14ac:dyDescent="0.2">
      <c r="A15" s="53"/>
      <c r="B15" s="53"/>
      <c r="C15" s="55"/>
      <c r="D15" s="55"/>
      <c r="E15" s="55"/>
      <c r="F15" s="55"/>
      <c r="G15" s="55"/>
      <c r="H15" s="55"/>
      <c r="I15" s="55"/>
    </row>
    <row r="16" spans="1:9" x14ac:dyDescent="0.2">
      <c r="A16" s="57" t="s">
        <v>24</v>
      </c>
      <c r="B16" s="53"/>
      <c r="C16" s="55"/>
      <c r="D16" s="55"/>
      <c r="E16" s="55"/>
      <c r="F16" s="55"/>
      <c r="G16" s="55"/>
      <c r="H16" s="55"/>
      <c r="I16" s="55"/>
    </row>
    <row r="17" spans="1:9" x14ac:dyDescent="0.2">
      <c r="A17" s="55"/>
      <c r="B17" s="55"/>
      <c r="C17" s="55"/>
      <c r="D17" s="55"/>
      <c r="E17" s="55"/>
      <c r="F17" s="55"/>
      <c r="G17" s="55"/>
      <c r="H17" s="55"/>
      <c r="I17" s="55"/>
    </row>
    <row r="18" spans="1:9" x14ac:dyDescent="0.2">
      <c r="A18" s="448" t="s">
        <v>27</v>
      </c>
      <c r="B18" s="449"/>
      <c r="C18" s="449"/>
      <c r="D18" s="449"/>
      <c r="E18" s="449"/>
      <c r="F18" s="449"/>
      <c r="G18" s="449"/>
      <c r="H18" s="449"/>
      <c r="I18" s="450"/>
    </row>
    <row r="19" spans="1:9" x14ac:dyDescent="0.2">
      <c r="A19" s="58"/>
      <c r="B19" s="59"/>
      <c r="C19" s="145" t="s">
        <v>28</v>
      </c>
      <c r="D19" s="145" t="s">
        <v>29</v>
      </c>
      <c r="E19" s="145" t="s">
        <v>30</v>
      </c>
      <c r="F19" s="145" t="s">
        <v>31</v>
      </c>
      <c r="G19" s="145" t="s">
        <v>32</v>
      </c>
      <c r="H19" s="145" t="s">
        <v>33</v>
      </c>
      <c r="I19" s="145" t="s">
        <v>34</v>
      </c>
    </row>
    <row r="20" spans="1:9" x14ac:dyDescent="0.2">
      <c r="A20" s="58"/>
      <c r="B20" s="59"/>
      <c r="C20" s="146" t="s">
        <v>35</v>
      </c>
      <c r="D20" s="147" t="s">
        <v>35</v>
      </c>
      <c r="E20" s="146" t="s">
        <v>35</v>
      </c>
      <c r="F20" s="146" t="s">
        <v>35</v>
      </c>
      <c r="G20" s="146" t="s">
        <v>36</v>
      </c>
      <c r="H20" s="146" t="s">
        <v>36</v>
      </c>
      <c r="I20" s="146" t="s">
        <v>36</v>
      </c>
    </row>
    <row r="21" spans="1:9" x14ac:dyDescent="0.2">
      <c r="A21" s="58" t="s">
        <v>37</v>
      </c>
      <c r="B21" s="59"/>
      <c r="C21" s="62">
        <v>2500000</v>
      </c>
      <c r="D21" s="136">
        <v>2000000</v>
      </c>
      <c r="E21" s="30">
        <v>2000000</v>
      </c>
      <c r="F21" s="62">
        <v>2000000</v>
      </c>
      <c r="G21" s="62">
        <v>2400000</v>
      </c>
      <c r="H21" s="62">
        <v>2400000</v>
      </c>
      <c r="I21" s="62">
        <v>2400000</v>
      </c>
    </row>
    <row r="22" spans="1:9" x14ac:dyDescent="0.2">
      <c r="A22" s="58" t="s">
        <v>38</v>
      </c>
      <c r="B22" s="59"/>
      <c r="C22" s="62">
        <v>136287</v>
      </c>
      <c r="D22" s="62">
        <v>74726</v>
      </c>
      <c r="E22" s="62">
        <v>982776</v>
      </c>
      <c r="F22" s="62">
        <f t="shared" ref="F22:I22" si="0">E33</f>
        <v>648708</v>
      </c>
      <c r="G22" s="62">
        <f t="shared" si="0"/>
        <v>1411568</v>
      </c>
      <c r="H22" s="62">
        <f t="shared" si="0"/>
        <v>1820568</v>
      </c>
      <c r="I22" s="62">
        <f t="shared" si="0"/>
        <v>2079568</v>
      </c>
    </row>
    <row r="23" spans="1:9" x14ac:dyDescent="0.2">
      <c r="A23" s="58" t="s">
        <v>39</v>
      </c>
      <c r="B23" s="59"/>
      <c r="C23" s="62">
        <v>281</v>
      </c>
      <c r="D23" s="30">
        <v>2004878</v>
      </c>
      <c r="E23" s="30">
        <v>6601</v>
      </c>
      <c r="F23" s="62">
        <v>9363</v>
      </c>
      <c r="G23" s="62">
        <v>9000</v>
      </c>
      <c r="H23" s="62">
        <v>9000</v>
      </c>
      <c r="I23" s="62">
        <v>9000</v>
      </c>
    </row>
    <row r="24" spans="1:9" x14ac:dyDescent="0.2">
      <c r="A24" s="58" t="s">
        <v>40</v>
      </c>
      <c r="B24" s="59"/>
      <c r="C24" s="63">
        <v>61842</v>
      </c>
      <c r="D24" s="31">
        <v>1096828</v>
      </c>
      <c r="E24" s="30">
        <v>2240669</v>
      </c>
      <c r="F24" s="63">
        <v>1146503</v>
      </c>
      <c r="G24" s="62">
        <v>1500000</v>
      </c>
      <c r="H24" s="62">
        <v>1650000</v>
      </c>
      <c r="I24" s="62">
        <v>1950000</v>
      </c>
    </row>
    <row r="25" spans="1:9" x14ac:dyDescent="0.2">
      <c r="A25" s="58"/>
      <c r="B25" s="59"/>
      <c r="C25" s="63"/>
      <c r="D25" s="62"/>
      <c r="E25" s="62"/>
      <c r="F25" s="62"/>
      <c r="G25" s="62"/>
      <c r="H25" s="62"/>
      <c r="I25" s="62"/>
    </row>
    <row r="26" spans="1:9" x14ac:dyDescent="0.2">
      <c r="A26" s="58" t="s">
        <v>41</v>
      </c>
      <c r="B26" s="51"/>
      <c r="C26" s="148"/>
      <c r="D26" s="148"/>
      <c r="E26" s="148"/>
      <c r="F26" s="148"/>
      <c r="G26" s="148"/>
      <c r="H26" s="148"/>
      <c r="I26" s="63"/>
    </row>
    <row r="27" spans="1:9" x14ac:dyDescent="0.2">
      <c r="A27" s="149" t="s">
        <v>42</v>
      </c>
      <c r="B27" s="59"/>
      <c r="C27" s="63"/>
      <c r="D27" s="150"/>
      <c r="E27" s="148"/>
      <c r="F27" s="148"/>
      <c r="G27" s="148"/>
      <c r="H27" s="148"/>
      <c r="I27" s="63"/>
    </row>
    <row r="28" spans="1:9" x14ac:dyDescent="0.2">
      <c r="A28" s="151" t="s">
        <v>43</v>
      </c>
      <c r="B28" s="152"/>
      <c r="C28" s="62"/>
      <c r="D28" s="62"/>
      <c r="E28" s="62">
        <v>1900000</v>
      </c>
      <c r="F28" s="62">
        <v>1900000</v>
      </c>
      <c r="G28" s="62">
        <v>1900000</v>
      </c>
      <c r="H28" s="62">
        <v>1900000</v>
      </c>
      <c r="I28" s="62">
        <v>1900000</v>
      </c>
    </row>
    <row r="29" spans="1:9" x14ac:dyDescent="0.2">
      <c r="A29" s="151"/>
      <c r="B29" s="152"/>
      <c r="C29" s="63"/>
      <c r="D29" s="62"/>
      <c r="E29" s="62"/>
      <c r="F29" s="62"/>
      <c r="G29" s="62"/>
      <c r="H29" s="62"/>
      <c r="I29" s="62"/>
    </row>
    <row r="30" spans="1:9" x14ac:dyDescent="0.2">
      <c r="A30" s="151"/>
      <c r="B30" s="152"/>
      <c r="C30" s="63"/>
      <c r="D30" s="62"/>
      <c r="E30" s="62"/>
      <c r="F30" s="62"/>
      <c r="G30" s="62"/>
      <c r="H30" s="62"/>
      <c r="I30" s="62"/>
    </row>
    <row r="31" spans="1:9" x14ac:dyDescent="0.2">
      <c r="A31" s="58" t="s">
        <v>44</v>
      </c>
      <c r="B31" s="59"/>
      <c r="C31" s="63">
        <f t="shared" ref="C31:I31" si="1">SUM(C28:C30)</f>
        <v>0</v>
      </c>
      <c r="D31" s="63">
        <f t="shared" si="1"/>
        <v>0</v>
      </c>
      <c r="E31" s="63">
        <f t="shared" si="1"/>
        <v>1900000</v>
      </c>
      <c r="F31" s="63">
        <f t="shared" si="1"/>
        <v>1900000</v>
      </c>
      <c r="G31" s="63">
        <f t="shared" si="1"/>
        <v>1900000</v>
      </c>
      <c r="H31" s="63">
        <f t="shared" si="1"/>
        <v>1900000</v>
      </c>
      <c r="I31" s="63">
        <f t="shared" si="1"/>
        <v>1900000</v>
      </c>
    </row>
    <row r="32" spans="1:9" x14ac:dyDescent="0.2">
      <c r="A32" s="58"/>
      <c r="B32" s="59"/>
      <c r="C32" s="63"/>
      <c r="D32" s="62"/>
      <c r="E32" s="62"/>
      <c r="F32" s="62"/>
      <c r="G32" s="62"/>
      <c r="H32" s="62"/>
      <c r="I32" s="62"/>
    </row>
    <row r="33" spans="1:9" x14ac:dyDescent="0.2">
      <c r="A33" s="58" t="s">
        <v>45</v>
      </c>
      <c r="B33" s="59"/>
      <c r="C33" s="63">
        <f>+C22+C23-C24+C31</f>
        <v>74726</v>
      </c>
      <c r="D33" s="63">
        <f t="shared" ref="D33:I33" si="2">+D22+D23-D24+D31</f>
        <v>982776</v>
      </c>
      <c r="E33" s="63">
        <f>+E22+E23-E24+E31</f>
        <v>648708</v>
      </c>
      <c r="F33" s="63">
        <f t="shared" si="2"/>
        <v>1411568</v>
      </c>
      <c r="G33" s="63">
        <f>+G22+G23-G24+G31</f>
        <v>1820568</v>
      </c>
      <c r="H33" s="63">
        <f>+H22+H23-H24+H31</f>
        <v>2079568</v>
      </c>
      <c r="I33" s="63">
        <f t="shared" si="2"/>
        <v>2038568</v>
      </c>
    </row>
    <row r="34" spans="1:9" x14ac:dyDescent="0.2">
      <c r="A34" s="151"/>
      <c r="B34" s="152"/>
      <c r="C34" s="153"/>
      <c r="D34" s="67"/>
      <c r="E34" s="67"/>
      <c r="F34" s="62"/>
      <c r="G34" s="62"/>
      <c r="H34" s="62"/>
      <c r="I34" s="62"/>
    </row>
    <row r="35" spans="1:9" x14ac:dyDescent="0.2">
      <c r="A35" s="58" t="s">
        <v>46</v>
      </c>
      <c r="B35" s="59"/>
      <c r="C35" s="62">
        <v>26360</v>
      </c>
      <c r="D35" s="30">
        <v>416043</v>
      </c>
      <c r="E35" s="30">
        <v>483655</v>
      </c>
      <c r="F35" s="62">
        <f>93427+561277</f>
        <v>654704</v>
      </c>
      <c r="G35" s="62">
        <f>434053+1056059+287293</f>
        <v>1777405</v>
      </c>
      <c r="H35" s="62">
        <v>2000000</v>
      </c>
      <c r="I35" s="62">
        <v>2000000</v>
      </c>
    </row>
    <row r="36" spans="1:9" x14ac:dyDescent="0.2">
      <c r="A36" s="151"/>
      <c r="B36" s="152"/>
      <c r="C36" s="153"/>
      <c r="D36" s="67"/>
      <c r="E36" s="67"/>
      <c r="F36" s="62"/>
      <c r="G36" s="62"/>
      <c r="H36" s="62"/>
      <c r="I36" s="62"/>
    </row>
    <row r="37" spans="1:9" x14ac:dyDescent="0.2">
      <c r="A37" s="58" t="s">
        <v>47</v>
      </c>
      <c r="B37" s="154"/>
      <c r="C37" s="155">
        <f>C33-C35</f>
        <v>48366</v>
      </c>
      <c r="D37" s="155">
        <f t="shared" ref="D37:I37" si="3">D33-D35</f>
        <v>566733</v>
      </c>
      <c r="E37" s="155">
        <f t="shared" si="3"/>
        <v>165053</v>
      </c>
      <c r="F37" s="156">
        <f t="shared" si="3"/>
        <v>756864</v>
      </c>
      <c r="G37" s="156">
        <f t="shared" si="3"/>
        <v>43163</v>
      </c>
      <c r="H37" s="156">
        <f t="shared" si="3"/>
        <v>79568</v>
      </c>
      <c r="I37" s="156">
        <f t="shared" si="3"/>
        <v>38568</v>
      </c>
    </row>
    <row r="38" spans="1:9" x14ac:dyDescent="0.2">
      <c r="A38" s="157"/>
      <c r="B38" s="157"/>
      <c r="C38" s="158"/>
      <c r="D38" s="158"/>
      <c r="E38" s="158"/>
      <c r="F38" s="158"/>
      <c r="G38" s="158"/>
      <c r="H38" s="158"/>
      <c r="I38" s="158"/>
    </row>
    <row r="39" spans="1:9" x14ac:dyDescent="0.2">
      <c r="A39" s="159" t="s">
        <v>48</v>
      </c>
      <c r="B39" s="49"/>
      <c r="C39" s="160"/>
      <c r="D39" s="160"/>
      <c r="E39" s="160"/>
      <c r="F39" s="160"/>
      <c r="G39" s="160"/>
      <c r="H39" s="160"/>
      <c r="I39" s="160"/>
    </row>
    <row r="40" spans="1:9" x14ac:dyDescent="0.2">
      <c r="A40" s="161" t="s">
        <v>49</v>
      </c>
      <c r="B40" s="152"/>
      <c r="C40" s="67"/>
      <c r="D40" s="67"/>
      <c r="E40" s="67"/>
      <c r="F40" s="67"/>
      <c r="G40" s="67"/>
      <c r="H40" s="67"/>
      <c r="I40" s="67"/>
    </row>
    <row r="41" spans="1:9" x14ac:dyDescent="0.2">
      <c r="A41" s="21"/>
      <c r="B41" s="22"/>
      <c r="C41" s="23"/>
      <c r="D41" s="23"/>
      <c r="E41" s="23"/>
      <c r="F41" s="23"/>
      <c r="G41" s="23"/>
      <c r="H41" s="23"/>
      <c r="I41" s="23"/>
    </row>
    <row r="42" spans="1:9" x14ac:dyDescent="0.2">
      <c r="A42" s="21" t="s">
        <v>50</v>
      </c>
      <c r="B42" s="22"/>
      <c r="C42" s="7"/>
      <c r="D42" s="7"/>
      <c r="E42" s="23"/>
      <c r="F42" s="23"/>
      <c r="G42" s="23"/>
      <c r="H42" s="23"/>
      <c r="I42" s="23"/>
    </row>
    <row r="43" spans="1:9" x14ac:dyDescent="0.2">
      <c r="A43" s="21"/>
      <c r="B43" s="22"/>
      <c r="C43" s="7"/>
      <c r="D43" s="7"/>
      <c r="E43" s="23"/>
      <c r="F43" s="23"/>
      <c r="G43" s="23"/>
      <c r="H43" s="23"/>
      <c r="I43" s="23"/>
    </row>
    <row r="44" spans="1:9" x14ac:dyDescent="0.2">
      <c r="A44" s="24" t="s">
        <v>51</v>
      </c>
      <c r="B44" s="25"/>
      <c r="C44" s="7"/>
      <c r="D44" s="7"/>
      <c r="E44" s="23"/>
      <c r="F44" s="23"/>
      <c r="G44" s="23"/>
      <c r="H44" s="23"/>
      <c r="I44" s="23"/>
    </row>
    <row r="45" spans="1:9" x14ac:dyDescent="0.2">
      <c r="A45" s="26" t="s">
        <v>52</v>
      </c>
      <c r="B45" s="27"/>
      <c r="C45" s="7"/>
      <c r="D45" s="7"/>
      <c r="E45" s="23"/>
      <c r="F45" s="23"/>
      <c r="G45" s="23"/>
      <c r="H45" s="23"/>
      <c r="I45" s="23"/>
    </row>
  </sheetData>
  <sheetProtection selectLockedCells="1"/>
  <mergeCells count="4">
    <mergeCell ref="A9:I9"/>
    <mergeCell ref="A11:I11"/>
    <mergeCell ref="A13:I13"/>
    <mergeCell ref="A18:I18"/>
  </mergeCells>
  <printOptions horizontalCentered="1"/>
  <pageMargins left="0.75" right="0.75" top="0.6" bottom="0.55000000000000004" header="0.28000000000000003" footer="0.16"/>
  <pageSetup scale="94"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1144E-C808-4E40-973B-698E84D6DF6A}">
  <sheetPr>
    <pageSetUpPr fitToPage="1"/>
  </sheetPr>
  <dimension ref="A1:I49"/>
  <sheetViews>
    <sheetView zoomScaleNormal="100" workbookViewId="0">
      <selection activeCell="I24" sqref="I24"/>
    </sheetView>
  </sheetViews>
  <sheetFormatPr defaultRowHeight="12.75" x14ac:dyDescent="0.2"/>
  <cols>
    <col min="1" max="2" width="14.7109375" customWidth="1"/>
    <col min="3" max="8" width="14" customWidth="1"/>
    <col min="9" max="9" width="13.140625" customWidth="1"/>
  </cols>
  <sheetData>
    <row r="1" spans="1:9" x14ac:dyDescent="0.2">
      <c r="A1" s="53"/>
      <c r="B1" s="53"/>
      <c r="C1" s="53"/>
      <c r="D1" s="53"/>
      <c r="E1" s="53"/>
      <c r="F1" s="53"/>
      <c r="G1" s="53"/>
      <c r="H1" s="53"/>
      <c r="I1" s="53"/>
    </row>
    <row r="2" spans="1:9" x14ac:dyDescent="0.2">
      <c r="A2" s="53" t="s">
        <v>0</v>
      </c>
      <c r="B2" s="49" t="s">
        <v>1</v>
      </c>
      <c r="C2" s="49"/>
      <c r="D2" s="49"/>
      <c r="E2" s="55"/>
      <c r="F2" s="53"/>
      <c r="G2" s="144" t="s">
        <v>2</v>
      </c>
      <c r="H2" s="50" t="s">
        <v>171</v>
      </c>
      <c r="I2" s="49"/>
    </row>
    <row r="3" spans="1:9" x14ac:dyDescent="0.2">
      <c r="A3" s="53" t="s">
        <v>4</v>
      </c>
      <c r="B3" s="50" t="s">
        <v>172</v>
      </c>
      <c r="C3" s="49"/>
      <c r="D3" s="49"/>
      <c r="E3" s="55"/>
      <c r="F3" s="53"/>
      <c r="G3" s="144" t="s">
        <v>6</v>
      </c>
      <c r="H3" s="52" t="s">
        <v>173</v>
      </c>
      <c r="I3" s="51"/>
    </row>
    <row r="4" spans="1:9" x14ac:dyDescent="0.2">
      <c r="A4" s="53" t="s">
        <v>8</v>
      </c>
      <c r="B4" s="50" t="s">
        <v>190</v>
      </c>
      <c r="C4" s="49"/>
      <c r="D4" s="49"/>
      <c r="E4" s="55"/>
      <c r="F4" s="53"/>
      <c r="G4" s="144" t="s">
        <v>10</v>
      </c>
      <c r="H4" s="50" t="s">
        <v>11</v>
      </c>
      <c r="I4" s="49"/>
    </row>
    <row r="5" spans="1:9" x14ac:dyDescent="0.2">
      <c r="A5" s="53" t="s">
        <v>12</v>
      </c>
      <c r="B5" s="50" t="s">
        <v>191</v>
      </c>
      <c r="C5" s="51"/>
      <c r="D5" s="51"/>
      <c r="E5" s="55"/>
      <c r="F5" s="53"/>
      <c r="G5" s="144" t="s">
        <v>14</v>
      </c>
      <c r="H5" s="52" t="s">
        <v>192</v>
      </c>
      <c r="I5" s="51"/>
    </row>
    <row r="6" spans="1:9" x14ac:dyDescent="0.2">
      <c r="A6" s="53"/>
      <c r="B6" s="53"/>
      <c r="C6" s="53"/>
      <c r="D6" s="53"/>
      <c r="E6" s="53"/>
      <c r="F6" s="53"/>
      <c r="G6" s="53"/>
      <c r="H6" s="53"/>
      <c r="I6" s="53"/>
    </row>
    <row r="7" spans="1:9" x14ac:dyDescent="0.2">
      <c r="A7" s="53"/>
      <c r="B7" s="53"/>
      <c r="C7" s="53"/>
      <c r="D7" s="53"/>
      <c r="E7" s="53"/>
      <c r="F7" s="53"/>
      <c r="G7" s="53"/>
      <c r="H7" s="53"/>
      <c r="I7" s="53"/>
    </row>
    <row r="8" spans="1:9" x14ac:dyDescent="0.2">
      <c r="A8" s="53" t="s">
        <v>15</v>
      </c>
      <c r="B8" s="53"/>
      <c r="C8" s="55"/>
      <c r="D8" s="55"/>
      <c r="E8" s="55"/>
      <c r="F8" s="55"/>
      <c r="G8" s="55"/>
      <c r="H8" s="55"/>
      <c r="I8" s="55"/>
    </row>
    <row r="9" spans="1:9" x14ac:dyDescent="0.2">
      <c r="A9" s="57" t="s">
        <v>193</v>
      </c>
      <c r="B9" s="53"/>
      <c r="C9" s="55"/>
      <c r="D9" s="55"/>
      <c r="E9" s="55"/>
      <c r="F9" s="55"/>
      <c r="G9" s="55"/>
      <c r="H9" s="55"/>
      <c r="I9" s="55"/>
    </row>
    <row r="10" spans="1:9" x14ac:dyDescent="0.2">
      <c r="A10" s="53" t="s">
        <v>18</v>
      </c>
      <c r="B10" s="53"/>
      <c r="C10" s="162"/>
      <c r="D10" s="55"/>
      <c r="E10" s="55"/>
      <c r="F10" s="55"/>
      <c r="G10" s="55"/>
      <c r="H10" s="55"/>
      <c r="I10" s="55"/>
    </row>
    <row r="11" spans="1:9" x14ac:dyDescent="0.2">
      <c r="A11" s="162" t="s">
        <v>194</v>
      </c>
      <c r="B11" s="53"/>
      <c r="C11" s="55"/>
      <c r="D11" s="55"/>
      <c r="E11" s="55"/>
      <c r="F11" s="55"/>
      <c r="G11" s="55"/>
      <c r="H11" s="55"/>
      <c r="I11" s="55"/>
    </row>
    <row r="12" spans="1:9" x14ac:dyDescent="0.2">
      <c r="A12" s="53" t="s">
        <v>20</v>
      </c>
      <c r="B12" s="53"/>
      <c r="C12" s="55"/>
      <c r="D12" s="162"/>
      <c r="E12" s="55"/>
      <c r="F12" s="55"/>
      <c r="G12" s="55"/>
      <c r="H12" s="55"/>
      <c r="I12" s="55"/>
    </row>
    <row r="13" spans="1:9" x14ac:dyDescent="0.2">
      <c r="A13" s="162" t="s">
        <v>195</v>
      </c>
      <c r="B13" s="53"/>
      <c r="C13" s="55"/>
      <c r="D13" s="55"/>
      <c r="E13" s="55"/>
      <c r="F13" s="55"/>
      <c r="G13" s="55"/>
      <c r="H13" s="55"/>
      <c r="I13" s="55"/>
    </row>
    <row r="14" spans="1:9" x14ac:dyDescent="0.2">
      <c r="A14" s="57" t="s">
        <v>22</v>
      </c>
      <c r="B14" s="53"/>
      <c r="C14" s="55"/>
      <c r="D14" s="55"/>
      <c r="E14" s="162"/>
      <c r="F14" s="55"/>
      <c r="G14" s="55"/>
      <c r="H14" s="55"/>
      <c r="I14" s="55"/>
    </row>
    <row r="15" spans="1:9" x14ac:dyDescent="0.2">
      <c r="A15" s="53"/>
      <c r="B15" s="53"/>
      <c r="C15" s="55"/>
      <c r="D15" s="55"/>
      <c r="E15" s="55"/>
      <c r="F15" s="55"/>
      <c r="G15" s="55"/>
      <c r="H15" s="55"/>
      <c r="I15" s="55"/>
    </row>
    <row r="16" spans="1:9" x14ac:dyDescent="0.2">
      <c r="A16" s="57" t="s">
        <v>24</v>
      </c>
      <c r="B16" s="57"/>
      <c r="C16" s="55"/>
      <c r="D16" s="55"/>
      <c r="E16" s="55"/>
      <c r="F16" s="55"/>
      <c r="G16" s="55"/>
      <c r="H16" s="55"/>
      <c r="I16" s="55"/>
    </row>
    <row r="17" spans="1:9" x14ac:dyDescent="0.2">
      <c r="A17" s="55"/>
      <c r="B17" s="55"/>
      <c r="C17" s="55"/>
      <c r="D17" s="55"/>
      <c r="E17" s="55"/>
      <c r="F17" s="55"/>
      <c r="G17" s="55"/>
      <c r="H17" s="55"/>
      <c r="I17" s="55"/>
    </row>
    <row r="18" spans="1:9" x14ac:dyDescent="0.2">
      <c r="A18" s="448" t="s">
        <v>27</v>
      </c>
      <c r="B18" s="449"/>
      <c r="C18" s="449"/>
      <c r="D18" s="449"/>
      <c r="E18" s="449"/>
      <c r="F18" s="449"/>
      <c r="G18" s="449"/>
      <c r="H18" s="449"/>
      <c r="I18" s="450"/>
    </row>
    <row r="19" spans="1:9" x14ac:dyDescent="0.2">
      <c r="A19" s="58"/>
      <c r="B19" s="59"/>
      <c r="C19" s="145" t="s">
        <v>28</v>
      </c>
      <c r="D19" s="145" t="s">
        <v>29</v>
      </c>
      <c r="E19" s="145" t="s">
        <v>30</v>
      </c>
      <c r="F19" s="145" t="s">
        <v>31</v>
      </c>
      <c r="G19" s="145" t="s">
        <v>32</v>
      </c>
      <c r="H19" s="145" t="s">
        <v>33</v>
      </c>
      <c r="I19" s="145" t="s">
        <v>34</v>
      </c>
    </row>
    <row r="20" spans="1:9" x14ac:dyDescent="0.2">
      <c r="A20" s="58"/>
      <c r="B20" s="59"/>
      <c r="C20" s="146" t="s">
        <v>35</v>
      </c>
      <c r="D20" s="147" t="s">
        <v>35</v>
      </c>
      <c r="E20" s="146" t="s">
        <v>35</v>
      </c>
      <c r="F20" s="146" t="s">
        <v>35</v>
      </c>
      <c r="G20" s="146" t="s">
        <v>36</v>
      </c>
      <c r="H20" s="146" t="s">
        <v>36</v>
      </c>
      <c r="I20" s="146" t="s">
        <v>36</v>
      </c>
    </row>
    <row r="21" spans="1:9" x14ac:dyDescent="0.2">
      <c r="A21" s="58" t="s">
        <v>37</v>
      </c>
      <c r="B21" s="59"/>
      <c r="C21" s="62">
        <v>955475</v>
      </c>
      <c r="D21" s="62">
        <v>955475</v>
      </c>
      <c r="E21" s="62">
        <v>955475</v>
      </c>
      <c r="F21" s="62">
        <v>1225475</v>
      </c>
      <c r="G21" s="62">
        <v>955475</v>
      </c>
      <c r="H21" s="62">
        <v>955475</v>
      </c>
      <c r="I21" s="62">
        <v>955475</v>
      </c>
    </row>
    <row r="22" spans="1:9" x14ac:dyDescent="0.2">
      <c r="A22" s="58" t="s">
        <v>38</v>
      </c>
      <c r="B22" s="59"/>
      <c r="C22" s="62">
        <f t="shared" ref="C22:I22" si="0">B33</f>
        <v>0</v>
      </c>
      <c r="D22" s="62">
        <f t="shared" si="0"/>
        <v>642453</v>
      </c>
      <c r="E22" s="62">
        <f t="shared" si="0"/>
        <v>690632</v>
      </c>
      <c r="F22" s="62">
        <f t="shared" si="0"/>
        <v>896753</v>
      </c>
      <c r="G22" s="62">
        <f t="shared" si="0"/>
        <v>1458081</v>
      </c>
      <c r="H22" s="62">
        <f t="shared" si="0"/>
        <v>1463556</v>
      </c>
      <c r="I22" s="62">
        <f t="shared" si="0"/>
        <v>1464031</v>
      </c>
    </row>
    <row r="23" spans="1:9" x14ac:dyDescent="0.2">
      <c r="A23" s="58" t="s">
        <v>39</v>
      </c>
      <c r="B23" s="59"/>
      <c r="C23" s="62">
        <v>0</v>
      </c>
      <c r="D23" s="62">
        <v>4985</v>
      </c>
      <c r="E23" s="62">
        <v>5795</v>
      </c>
      <c r="F23" s="62">
        <v>9156</v>
      </c>
      <c r="G23" s="62">
        <v>0</v>
      </c>
      <c r="H23" s="62">
        <v>0</v>
      </c>
      <c r="I23" s="62">
        <v>0</v>
      </c>
    </row>
    <row r="24" spans="1:9" x14ac:dyDescent="0.2">
      <c r="A24" s="58" t="s">
        <v>40</v>
      </c>
      <c r="B24" s="59"/>
      <c r="C24" s="62">
        <v>313022</v>
      </c>
      <c r="D24" s="63">
        <v>912282</v>
      </c>
      <c r="E24" s="63">
        <v>755149</v>
      </c>
      <c r="F24" s="63">
        <v>673303</v>
      </c>
      <c r="G24" s="62">
        <v>950000</v>
      </c>
      <c r="H24" s="62">
        <v>955000</v>
      </c>
      <c r="I24" s="62">
        <v>955000</v>
      </c>
    </row>
    <row r="25" spans="1:9" x14ac:dyDescent="0.2">
      <c r="A25" s="58"/>
      <c r="B25" s="59"/>
      <c r="C25" s="63"/>
      <c r="D25" s="62"/>
      <c r="E25" s="62"/>
      <c r="F25" s="62"/>
      <c r="G25" s="62"/>
      <c r="H25" s="62"/>
      <c r="I25" s="62"/>
    </row>
    <row r="26" spans="1:9" x14ac:dyDescent="0.2">
      <c r="A26" s="58" t="s">
        <v>41</v>
      </c>
      <c r="B26" s="51"/>
      <c r="C26" s="148"/>
      <c r="D26" s="148"/>
      <c r="E26" s="148"/>
      <c r="F26" s="148"/>
      <c r="G26" s="148"/>
      <c r="H26" s="148"/>
      <c r="I26" s="63"/>
    </row>
    <row r="27" spans="1:9" x14ac:dyDescent="0.2">
      <c r="A27" s="149" t="s">
        <v>42</v>
      </c>
      <c r="B27" s="59"/>
      <c r="C27" s="63"/>
      <c r="D27" s="150"/>
      <c r="E27" s="148"/>
      <c r="F27" s="148"/>
      <c r="G27" s="148"/>
      <c r="H27" s="148"/>
      <c r="I27" s="63"/>
    </row>
    <row r="28" spans="1:9" x14ac:dyDescent="0.2">
      <c r="A28" s="151" t="s">
        <v>43</v>
      </c>
      <c r="B28" s="152"/>
      <c r="C28" s="62">
        <v>955475</v>
      </c>
      <c r="D28" s="62">
        <v>955476</v>
      </c>
      <c r="E28" s="62">
        <f>477738+477737</f>
        <v>955475</v>
      </c>
      <c r="F28" s="62">
        <v>1225475</v>
      </c>
      <c r="G28" s="62">
        <v>955475</v>
      </c>
      <c r="H28" s="62">
        <v>955475</v>
      </c>
      <c r="I28" s="62">
        <v>955475</v>
      </c>
    </row>
    <row r="29" spans="1:9" x14ac:dyDescent="0.2">
      <c r="A29" s="151"/>
      <c r="B29" s="152"/>
      <c r="C29" s="62"/>
      <c r="D29" s="62"/>
      <c r="E29" s="62"/>
      <c r="F29" s="62"/>
      <c r="G29" s="62"/>
      <c r="H29" s="62"/>
      <c r="I29" s="62"/>
    </row>
    <row r="30" spans="1:9" x14ac:dyDescent="0.2">
      <c r="A30" s="151"/>
      <c r="B30" s="152"/>
      <c r="C30" s="63"/>
      <c r="D30" s="62"/>
      <c r="E30" s="62"/>
      <c r="F30" s="62"/>
      <c r="G30" s="62"/>
      <c r="H30" s="62"/>
      <c r="I30" s="62"/>
    </row>
    <row r="31" spans="1:9" x14ac:dyDescent="0.2">
      <c r="A31" s="58" t="s">
        <v>44</v>
      </c>
      <c r="B31" s="59"/>
      <c r="C31" s="63">
        <f t="shared" ref="C31:I31" si="1">SUM(C28:C30)</f>
        <v>955475</v>
      </c>
      <c r="D31" s="63">
        <f t="shared" si="1"/>
        <v>955476</v>
      </c>
      <c r="E31" s="63">
        <f t="shared" si="1"/>
        <v>955475</v>
      </c>
      <c r="F31" s="63">
        <f t="shared" si="1"/>
        <v>1225475</v>
      </c>
      <c r="G31" s="63">
        <f t="shared" si="1"/>
        <v>955475</v>
      </c>
      <c r="H31" s="63">
        <f t="shared" si="1"/>
        <v>955475</v>
      </c>
      <c r="I31" s="63">
        <f t="shared" si="1"/>
        <v>955475</v>
      </c>
    </row>
    <row r="32" spans="1:9" x14ac:dyDescent="0.2">
      <c r="A32" s="58"/>
      <c r="B32" s="59"/>
      <c r="C32" s="63"/>
      <c r="D32" s="62"/>
      <c r="E32" s="62"/>
      <c r="F32" s="62"/>
      <c r="G32" s="62"/>
      <c r="H32" s="62"/>
      <c r="I32" s="62"/>
    </row>
    <row r="33" spans="1:9" x14ac:dyDescent="0.2">
      <c r="A33" s="58" t="s">
        <v>45</v>
      </c>
      <c r="B33" s="59"/>
      <c r="C33" s="63">
        <f>+C22+C23-C24+C31</f>
        <v>642453</v>
      </c>
      <c r="D33" s="63">
        <f t="shared" ref="D33:I33" si="2">+D22+D23-D24+D31</f>
        <v>690632</v>
      </c>
      <c r="E33" s="63">
        <f>+E22+E23-E24+E31</f>
        <v>896753</v>
      </c>
      <c r="F33" s="63">
        <f t="shared" si="2"/>
        <v>1458081</v>
      </c>
      <c r="G33" s="63">
        <f>+G22+G23-G24+G31</f>
        <v>1463556</v>
      </c>
      <c r="H33" s="63">
        <f>+H22+H23-H24+H31</f>
        <v>1464031</v>
      </c>
      <c r="I33" s="63">
        <f t="shared" si="2"/>
        <v>1464506</v>
      </c>
    </row>
    <row r="34" spans="1:9" x14ac:dyDescent="0.2">
      <c r="A34" s="151"/>
      <c r="B34" s="152"/>
      <c r="C34" s="153"/>
      <c r="D34" s="67"/>
      <c r="E34" s="67"/>
      <c r="F34" s="62"/>
      <c r="G34" s="62"/>
      <c r="H34" s="62"/>
      <c r="I34" s="62"/>
    </row>
    <row r="35" spans="1:9" x14ac:dyDescent="0.2">
      <c r="A35" s="58" t="s">
        <v>46</v>
      </c>
      <c r="B35" s="59"/>
      <c r="C35" s="67">
        <v>642453</v>
      </c>
      <c r="D35" s="62">
        <v>656792</v>
      </c>
      <c r="E35" s="62">
        <v>691794</v>
      </c>
      <c r="F35" s="62">
        <f>584633+494736</f>
        <v>1079369</v>
      </c>
      <c r="G35" s="62"/>
      <c r="H35" s="62"/>
      <c r="I35" s="62"/>
    </row>
    <row r="36" spans="1:9" x14ac:dyDescent="0.2">
      <c r="A36" s="151"/>
      <c r="B36" s="152"/>
      <c r="C36" s="153"/>
      <c r="D36" s="67"/>
      <c r="E36" s="67"/>
      <c r="F36" s="62"/>
      <c r="G36" s="62"/>
      <c r="H36" s="62"/>
      <c r="I36" s="62"/>
    </row>
    <row r="37" spans="1:9" x14ac:dyDescent="0.2">
      <c r="A37" s="58" t="s">
        <v>47</v>
      </c>
      <c r="B37" s="154"/>
      <c r="C37" s="155">
        <f>C33-C35</f>
        <v>0</v>
      </c>
      <c r="D37" s="155">
        <f t="shared" ref="D37:I37" si="3">D33-D35</f>
        <v>33840</v>
      </c>
      <c r="E37" s="155">
        <f t="shared" si="3"/>
        <v>204959</v>
      </c>
      <c r="F37" s="156">
        <f t="shared" si="3"/>
        <v>378712</v>
      </c>
      <c r="G37" s="156">
        <f t="shared" si="3"/>
        <v>1463556</v>
      </c>
      <c r="H37" s="156">
        <f t="shared" si="3"/>
        <v>1464031</v>
      </c>
      <c r="I37" s="156">
        <f t="shared" si="3"/>
        <v>1464506</v>
      </c>
    </row>
    <row r="38" spans="1:9" x14ac:dyDescent="0.2">
      <c r="A38" s="157"/>
      <c r="B38" s="157"/>
      <c r="C38" s="158"/>
      <c r="D38" s="158"/>
      <c r="E38" s="158"/>
      <c r="F38" s="158"/>
      <c r="G38" s="158"/>
      <c r="H38" s="158"/>
      <c r="I38" s="158"/>
    </row>
    <row r="39" spans="1:9" x14ac:dyDescent="0.2">
      <c r="A39" s="159" t="s">
        <v>48</v>
      </c>
      <c r="B39" s="49"/>
      <c r="C39" s="160"/>
      <c r="D39" s="160"/>
      <c r="E39" s="160"/>
      <c r="F39" s="160"/>
      <c r="G39" s="160"/>
      <c r="H39" s="160"/>
      <c r="I39" s="160"/>
    </row>
    <row r="40" spans="1:9" x14ac:dyDescent="0.2">
      <c r="A40" s="161" t="s">
        <v>49</v>
      </c>
      <c r="B40" s="152"/>
      <c r="C40" s="67"/>
      <c r="D40" s="67"/>
      <c r="E40" s="67"/>
      <c r="F40" s="67"/>
      <c r="G40" s="67"/>
      <c r="H40" s="67"/>
      <c r="I40" s="67"/>
    </row>
    <row r="41" spans="1:9" x14ac:dyDescent="0.2">
      <c r="A41" s="58"/>
      <c r="B41" s="59"/>
      <c r="C41" s="62"/>
      <c r="D41" s="62"/>
      <c r="E41" s="62"/>
      <c r="F41" s="62"/>
      <c r="G41" s="62"/>
      <c r="H41" s="62"/>
      <c r="I41" s="62"/>
    </row>
    <row r="42" spans="1:9" x14ac:dyDescent="0.2">
      <c r="A42" s="58" t="s">
        <v>50</v>
      </c>
      <c r="B42" s="59"/>
      <c r="C42" s="62"/>
      <c r="D42" s="62"/>
      <c r="E42" s="62"/>
      <c r="F42" s="62"/>
      <c r="G42" s="62"/>
      <c r="H42" s="62"/>
      <c r="I42" s="62"/>
    </row>
    <row r="43" spans="1:9" x14ac:dyDescent="0.2">
      <c r="A43" s="58"/>
      <c r="B43" s="59"/>
      <c r="C43" s="62"/>
      <c r="D43" s="62"/>
      <c r="E43" s="62"/>
      <c r="F43" s="62"/>
      <c r="G43" s="62"/>
      <c r="H43" s="62"/>
      <c r="I43" s="62"/>
    </row>
    <row r="44" spans="1:9" x14ac:dyDescent="0.2">
      <c r="A44" s="231" t="s">
        <v>51</v>
      </c>
      <c r="B44" s="154"/>
      <c r="C44" s="62"/>
      <c r="D44" s="62"/>
      <c r="E44" s="62"/>
      <c r="F44" s="62"/>
      <c r="G44" s="62"/>
      <c r="H44" s="62"/>
      <c r="I44" s="62"/>
    </row>
    <row r="45" spans="1:9" x14ac:dyDescent="0.2">
      <c r="A45" s="232" t="s">
        <v>52</v>
      </c>
      <c r="B45" s="233"/>
      <c r="C45" s="62"/>
      <c r="D45" s="62"/>
      <c r="E45" s="62"/>
      <c r="F45" s="62"/>
      <c r="G45" s="62"/>
      <c r="H45" s="62"/>
      <c r="I45" s="62"/>
    </row>
    <row r="46" spans="1:9" x14ac:dyDescent="0.2">
      <c r="A46" s="53"/>
      <c r="B46" s="53"/>
      <c r="C46" s="53"/>
      <c r="D46" s="53"/>
      <c r="E46" s="53"/>
      <c r="F46" s="53"/>
      <c r="G46" s="53"/>
      <c r="H46" s="53"/>
      <c r="I46" s="53"/>
    </row>
    <row r="47" spans="1:9" x14ac:dyDescent="0.2">
      <c r="A47" s="53"/>
      <c r="B47" s="53"/>
      <c r="C47" s="53"/>
      <c r="D47" s="53"/>
      <c r="E47" s="53"/>
      <c r="F47" s="53"/>
      <c r="G47" s="53"/>
      <c r="H47" s="53"/>
      <c r="I47" s="53"/>
    </row>
    <row r="48" spans="1:9" x14ac:dyDescent="0.2">
      <c r="A48" s="53"/>
      <c r="B48" s="53"/>
      <c r="C48" s="53"/>
      <c r="D48" s="53"/>
      <c r="E48" s="53"/>
      <c r="F48" s="53"/>
      <c r="G48" s="53"/>
      <c r="H48" s="53"/>
      <c r="I48" s="53"/>
    </row>
    <row r="49" spans="1:9" x14ac:dyDescent="0.2">
      <c r="A49" s="53"/>
      <c r="B49" s="53"/>
      <c r="C49" s="53"/>
      <c r="D49" s="53"/>
      <c r="E49" s="53"/>
      <c r="F49" s="53"/>
      <c r="G49" s="53"/>
      <c r="H49" s="53"/>
      <c r="I49" s="53"/>
    </row>
  </sheetData>
  <sheetProtection selectLockedCells="1"/>
  <mergeCells count="1">
    <mergeCell ref="A18:I18"/>
  </mergeCells>
  <printOptions horizontalCentered="1"/>
  <pageMargins left="0.75" right="0.75" top="0.6" bottom="0.55000000000000004" header="0.28000000000000003" footer="0.16"/>
  <pageSetup scale="85"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CD4A0-B4F9-48F5-A0B2-29EFB7E46F7A}">
  <dimension ref="A1:L11"/>
  <sheetViews>
    <sheetView workbookViewId="0">
      <selection activeCell="Q25" sqref="Q25"/>
    </sheetView>
  </sheetViews>
  <sheetFormatPr defaultRowHeight="12.75" x14ac:dyDescent="0.2"/>
  <cols>
    <col min="7" max="7" width="12.85546875" bestFit="1" customWidth="1"/>
    <col min="11" max="11" width="6.5703125" customWidth="1"/>
    <col min="12" max="12" width="10.140625" bestFit="1" customWidth="1"/>
  </cols>
  <sheetData>
    <row r="1" spans="1:12" ht="15" x14ac:dyDescent="0.2">
      <c r="A1" s="39" t="s">
        <v>53</v>
      </c>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x14ac:dyDescent="0.2">
      <c r="A4" s="41" t="s">
        <v>186</v>
      </c>
      <c r="B4" s="40" t="s">
        <v>67</v>
      </c>
      <c r="C4" s="40" t="s">
        <v>68</v>
      </c>
      <c r="D4" s="40">
        <v>2017</v>
      </c>
      <c r="E4" s="40">
        <v>353</v>
      </c>
      <c r="F4" s="41" t="s">
        <v>187</v>
      </c>
      <c r="G4" s="42">
        <v>-156390.57999999999</v>
      </c>
      <c r="H4" s="40" t="s">
        <v>70</v>
      </c>
      <c r="I4" s="40">
        <v>972</v>
      </c>
      <c r="J4" s="41" t="s">
        <v>124</v>
      </c>
      <c r="K4" s="40">
        <v>28</v>
      </c>
      <c r="L4" s="45">
        <v>43308</v>
      </c>
    </row>
    <row r="5" spans="1:12" x14ac:dyDescent="0.2">
      <c r="A5" s="41" t="s">
        <v>186</v>
      </c>
      <c r="B5" s="40" t="s">
        <v>67</v>
      </c>
      <c r="C5" s="40" t="s">
        <v>68</v>
      </c>
      <c r="D5" s="40">
        <v>2018</v>
      </c>
      <c r="E5" s="40">
        <v>353</v>
      </c>
      <c r="F5" s="41" t="s">
        <v>187</v>
      </c>
      <c r="G5" s="42">
        <v>-18736.71</v>
      </c>
      <c r="H5" s="40" t="s">
        <v>70</v>
      </c>
      <c r="I5" s="40">
        <v>972</v>
      </c>
      <c r="J5" s="41" t="s">
        <v>170</v>
      </c>
      <c r="K5" s="40">
        <v>17</v>
      </c>
      <c r="L5" s="45">
        <v>43646</v>
      </c>
    </row>
    <row r="6" spans="1:12" x14ac:dyDescent="0.2">
      <c r="A6" s="41" t="s">
        <v>186</v>
      </c>
      <c r="B6" s="40" t="s">
        <v>67</v>
      </c>
      <c r="C6" s="40" t="s">
        <v>68</v>
      </c>
      <c r="D6" s="40">
        <v>2018</v>
      </c>
      <c r="E6" s="40">
        <v>353</v>
      </c>
      <c r="F6" s="41" t="s">
        <v>187</v>
      </c>
      <c r="G6" s="42">
        <v>-48568.54</v>
      </c>
      <c r="H6" s="40" t="s">
        <v>70</v>
      </c>
      <c r="I6" s="40">
        <v>972</v>
      </c>
      <c r="J6" s="41" t="s">
        <v>124</v>
      </c>
      <c r="K6" s="40">
        <v>29</v>
      </c>
      <c r="L6" s="45">
        <v>43308</v>
      </c>
    </row>
    <row r="7" spans="1:12" x14ac:dyDescent="0.2">
      <c r="A7" s="41" t="s">
        <v>186</v>
      </c>
      <c r="B7" s="40" t="s">
        <v>67</v>
      </c>
      <c r="C7" s="40" t="s">
        <v>68</v>
      </c>
      <c r="D7" s="40">
        <v>2019</v>
      </c>
      <c r="E7" s="40">
        <v>353</v>
      </c>
      <c r="F7" s="41" t="s">
        <v>187</v>
      </c>
      <c r="G7" s="42">
        <v>612737</v>
      </c>
      <c r="H7" s="40" t="s">
        <v>70</v>
      </c>
      <c r="I7" s="40">
        <v>971</v>
      </c>
      <c r="J7" s="41" t="s">
        <v>74</v>
      </c>
      <c r="K7" s="40">
        <v>2</v>
      </c>
      <c r="L7" s="45">
        <v>43532</v>
      </c>
    </row>
    <row r="8" spans="1:12" x14ac:dyDescent="0.2">
      <c r="A8" s="41" t="s">
        <v>186</v>
      </c>
      <c r="B8" s="40" t="s">
        <v>67</v>
      </c>
      <c r="C8" s="40" t="s">
        <v>68</v>
      </c>
      <c r="D8" s="40">
        <v>2019</v>
      </c>
      <c r="E8" s="40">
        <v>353</v>
      </c>
      <c r="F8" s="41" t="s">
        <v>187</v>
      </c>
      <c r="G8" s="42">
        <v>18736.71</v>
      </c>
      <c r="H8" s="40" t="s">
        <v>70</v>
      </c>
      <c r="I8" s="40">
        <v>971</v>
      </c>
      <c r="J8" s="41" t="s">
        <v>170</v>
      </c>
      <c r="K8" s="40">
        <v>7</v>
      </c>
      <c r="L8" s="45">
        <v>43646</v>
      </c>
    </row>
    <row r="9" spans="1:12" x14ac:dyDescent="0.2">
      <c r="A9" s="41" t="s">
        <v>186</v>
      </c>
      <c r="B9" s="40" t="s">
        <v>67</v>
      </c>
      <c r="C9" s="40" t="s">
        <v>68</v>
      </c>
      <c r="D9" s="40">
        <v>2019</v>
      </c>
      <c r="E9" s="40">
        <v>353</v>
      </c>
      <c r="F9" s="41" t="s">
        <v>187</v>
      </c>
      <c r="G9" s="42">
        <v>204959.12</v>
      </c>
      <c r="H9" s="40" t="s">
        <v>70</v>
      </c>
      <c r="I9" s="40">
        <v>971</v>
      </c>
      <c r="J9" s="41" t="s">
        <v>124</v>
      </c>
      <c r="K9" s="40">
        <v>27</v>
      </c>
      <c r="L9" s="45">
        <v>43308</v>
      </c>
    </row>
    <row r="10" spans="1:12" x14ac:dyDescent="0.2">
      <c r="A10" s="41" t="s">
        <v>186</v>
      </c>
      <c r="B10" s="40" t="s">
        <v>67</v>
      </c>
      <c r="C10" s="40" t="s">
        <v>68</v>
      </c>
      <c r="D10" s="40">
        <v>2019</v>
      </c>
      <c r="E10" s="40">
        <v>353</v>
      </c>
      <c r="F10" s="41" t="s">
        <v>187</v>
      </c>
      <c r="G10" s="42">
        <v>612738</v>
      </c>
      <c r="H10" s="40" t="s">
        <v>70</v>
      </c>
      <c r="I10" s="40">
        <v>971</v>
      </c>
      <c r="J10" s="41" t="s">
        <v>87</v>
      </c>
      <c r="K10" s="40">
        <v>2</v>
      </c>
      <c r="L10" s="45">
        <v>43404</v>
      </c>
    </row>
    <row r="11" spans="1:12" ht="13.5" thickBot="1" x14ac:dyDescent="0.25">
      <c r="A11" s="41"/>
      <c r="B11" s="40"/>
      <c r="C11" s="40"/>
      <c r="D11" s="40"/>
      <c r="E11" s="40"/>
      <c r="F11" s="41"/>
      <c r="G11" s="46">
        <f>SUM(G4:G10)</f>
        <v>1225475</v>
      </c>
      <c r="H11" s="40"/>
      <c r="I11" s="40"/>
      <c r="J11" s="41"/>
      <c r="K11" s="40"/>
      <c r="L11" s="45"/>
    </row>
  </sheetData>
  <pageMargins left="0.75000000000000011" right="0.75000000000000011" top="1" bottom="1" header="0.5" footer="0.5"/>
  <pageSetup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59513-1307-4357-BC80-A85E1A5B8C43}">
  <sheetPr>
    <pageSetUpPr fitToPage="1"/>
  </sheetPr>
  <dimension ref="A1:I52"/>
  <sheetViews>
    <sheetView zoomScaleNormal="100" workbookViewId="0">
      <selection activeCell="H5" sqref="H5"/>
    </sheetView>
  </sheetViews>
  <sheetFormatPr defaultRowHeight="12.75" x14ac:dyDescent="0.2"/>
  <cols>
    <col min="1" max="2" width="14.7109375" customWidth="1"/>
    <col min="3" max="8" width="14" customWidth="1"/>
    <col min="9" max="9" width="13.140625" customWidth="1"/>
  </cols>
  <sheetData>
    <row r="1" spans="1:9" x14ac:dyDescent="0.2">
      <c r="A1" s="53"/>
      <c r="B1" s="53"/>
      <c r="C1" s="53"/>
      <c r="D1" s="53"/>
      <c r="E1" s="53"/>
      <c r="F1" s="53"/>
      <c r="G1" s="53"/>
      <c r="H1" s="53"/>
      <c r="I1" s="53"/>
    </row>
    <row r="2" spans="1:9" x14ac:dyDescent="0.2">
      <c r="A2" s="53" t="s">
        <v>0</v>
      </c>
      <c r="B2" s="49" t="s">
        <v>1</v>
      </c>
      <c r="C2" s="49"/>
      <c r="D2" s="49"/>
      <c r="E2" s="55"/>
      <c r="F2" s="53"/>
      <c r="G2" s="144" t="s">
        <v>2</v>
      </c>
      <c r="H2" s="28" t="s">
        <v>264</v>
      </c>
      <c r="I2" s="49"/>
    </row>
    <row r="3" spans="1:9" x14ac:dyDescent="0.2">
      <c r="A3" s="53" t="s">
        <v>4</v>
      </c>
      <c r="B3" s="120" t="s">
        <v>265</v>
      </c>
      <c r="C3" s="49"/>
      <c r="D3" s="49"/>
      <c r="E3" s="55"/>
      <c r="F3" s="53"/>
      <c r="G3" s="144" t="s">
        <v>6</v>
      </c>
      <c r="H3" s="29" t="s">
        <v>266</v>
      </c>
      <c r="I3" s="51"/>
    </row>
    <row r="4" spans="1:9" x14ac:dyDescent="0.2">
      <c r="A4" s="53" t="s">
        <v>8</v>
      </c>
      <c r="B4" s="120" t="s">
        <v>288</v>
      </c>
      <c r="C4" s="49"/>
      <c r="D4" s="49"/>
      <c r="E4" s="55"/>
      <c r="F4" s="53"/>
      <c r="G4" s="144" t="s">
        <v>10</v>
      </c>
      <c r="H4" s="120" t="s">
        <v>268</v>
      </c>
      <c r="I4" s="49"/>
    </row>
    <row r="5" spans="1:9" x14ac:dyDescent="0.2">
      <c r="A5" s="53" t="s">
        <v>12</v>
      </c>
      <c r="B5" s="120" t="s">
        <v>269</v>
      </c>
      <c r="C5" s="51"/>
      <c r="D5" s="51"/>
      <c r="E5" s="55"/>
      <c r="F5" s="53"/>
      <c r="G5" s="144" t="s">
        <v>14</v>
      </c>
      <c r="H5" s="121" t="s">
        <v>590</v>
      </c>
      <c r="I5" s="51"/>
    </row>
    <row r="6" spans="1:9" x14ac:dyDescent="0.2">
      <c r="A6" s="53"/>
      <c r="B6" s="53"/>
      <c r="C6" s="53"/>
      <c r="D6" s="53"/>
      <c r="E6" s="53"/>
      <c r="F6" s="53"/>
      <c r="G6" s="53"/>
      <c r="H6" s="53"/>
      <c r="I6" s="53"/>
    </row>
    <row r="7" spans="1:9" x14ac:dyDescent="0.2">
      <c r="A7" s="53"/>
      <c r="B7" s="53"/>
      <c r="C7" s="53"/>
      <c r="D7" s="53"/>
      <c r="E7" s="53"/>
      <c r="F7" s="53"/>
      <c r="G7" s="53"/>
      <c r="H7" s="53"/>
      <c r="I7" s="53"/>
    </row>
    <row r="8" spans="1:9" x14ac:dyDescent="0.2">
      <c r="A8" s="53" t="s">
        <v>15</v>
      </c>
      <c r="B8" s="53"/>
      <c r="C8" s="55"/>
      <c r="D8" s="55"/>
      <c r="E8" s="55"/>
      <c r="F8" s="55"/>
      <c r="G8" s="55"/>
      <c r="H8" s="55"/>
      <c r="I8" s="55"/>
    </row>
    <row r="9" spans="1:9" x14ac:dyDescent="0.2">
      <c r="A9" s="122" t="s">
        <v>289</v>
      </c>
      <c r="B9" s="53"/>
      <c r="C9" s="55"/>
      <c r="D9" s="55"/>
      <c r="E9" s="55"/>
      <c r="F9" s="55"/>
      <c r="G9" s="55"/>
      <c r="H9" s="55"/>
      <c r="I9" s="55"/>
    </row>
    <row r="10" spans="1:9" x14ac:dyDescent="0.2">
      <c r="A10" s="53" t="s">
        <v>18</v>
      </c>
      <c r="B10" s="53"/>
      <c r="C10" s="55"/>
      <c r="D10" s="55"/>
      <c r="E10" s="55"/>
      <c r="F10" s="55"/>
      <c r="G10" s="55"/>
      <c r="H10" s="55"/>
      <c r="I10" s="55"/>
    </row>
    <row r="11" spans="1:9" x14ac:dyDescent="0.2">
      <c r="A11" s="124" t="s">
        <v>290</v>
      </c>
      <c r="B11" s="53"/>
      <c r="C11" s="55"/>
      <c r="D11" s="55"/>
      <c r="E11" s="55"/>
      <c r="F11" s="55"/>
      <c r="G11" s="55"/>
      <c r="H11" s="55"/>
      <c r="I11" s="55"/>
    </row>
    <row r="12" spans="1:9" x14ac:dyDescent="0.2">
      <c r="A12" s="53" t="s">
        <v>20</v>
      </c>
      <c r="B12" s="53"/>
      <c r="C12" s="55"/>
      <c r="D12" s="55"/>
      <c r="E12" s="55"/>
      <c r="F12" s="55"/>
      <c r="G12" s="55"/>
      <c r="H12" s="55"/>
      <c r="I12" s="55"/>
    </row>
    <row r="13" spans="1:9" x14ac:dyDescent="0.2">
      <c r="A13" s="122" t="s">
        <v>291</v>
      </c>
      <c r="B13" s="53"/>
      <c r="C13" s="55"/>
      <c r="D13" s="55"/>
      <c r="E13" s="55"/>
      <c r="F13" s="55"/>
      <c r="G13" s="55"/>
      <c r="H13" s="55"/>
      <c r="I13" s="55"/>
    </row>
    <row r="14" spans="1:9" x14ac:dyDescent="0.2">
      <c r="A14" s="57" t="s">
        <v>22</v>
      </c>
      <c r="B14" s="53"/>
      <c r="C14" s="55"/>
      <c r="D14" s="55"/>
      <c r="E14" s="55"/>
      <c r="F14" s="55"/>
      <c r="G14" s="55"/>
      <c r="H14" s="55"/>
      <c r="I14" s="55"/>
    </row>
    <row r="15" spans="1:9" x14ac:dyDescent="0.2">
      <c r="A15" s="53"/>
      <c r="B15" s="53"/>
      <c r="C15" s="55"/>
      <c r="D15" s="55"/>
      <c r="E15" s="55"/>
      <c r="F15" s="55"/>
      <c r="G15" s="55"/>
      <c r="H15" s="55"/>
      <c r="I15" s="55"/>
    </row>
    <row r="16" spans="1:9" x14ac:dyDescent="0.2">
      <c r="A16" s="57" t="s">
        <v>24</v>
      </c>
      <c r="B16" s="53"/>
      <c r="C16" s="55"/>
      <c r="D16" s="55"/>
      <c r="E16" s="55"/>
      <c r="F16" s="55"/>
      <c r="G16" s="55"/>
      <c r="H16" s="55"/>
      <c r="I16" s="55"/>
    </row>
    <row r="17" spans="1:9" x14ac:dyDescent="0.2">
      <c r="A17" s="123" t="s">
        <v>292</v>
      </c>
      <c r="B17" s="53"/>
      <c r="C17" s="55"/>
      <c r="D17" s="55"/>
      <c r="E17" s="55"/>
      <c r="F17" s="55"/>
      <c r="G17" s="55"/>
      <c r="H17" s="55"/>
      <c r="I17" s="55"/>
    </row>
    <row r="18" spans="1:9" x14ac:dyDescent="0.2">
      <c r="A18" s="123" t="s">
        <v>293</v>
      </c>
      <c r="B18" s="53"/>
      <c r="C18" s="55"/>
      <c r="D18" s="55"/>
      <c r="E18" s="55"/>
      <c r="F18" s="55"/>
      <c r="G18" s="55"/>
      <c r="H18" s="55"/>
      <c r="I18" s="55"/>
    </row>
    <row r="19" spans="1:9" x14ac:dyDescent="0.2">
      <c r="A19" s="123" t="s">
        <v>294</v>
      </c>
      <c r="B19" s="53"/>
      <c r="C19" s="55"/>
      <c r="D19" s="55"/>
      <c r="E19" s="55"/>
      <c r="F19" s="55"/>
      <c r="G19" s="55"/>
      <c r="H19" s="55"/>
      <c r="I19" s="55"/>
    </row>
    <row r="20" spans="1:9" x14ac:dyDescent="0.2">
      <c r="A20" s="123" t="s">
        <v>295</v>
      </c>
      <c r="B20" s="53"/>
      <c r="C20" s="55"/>
      <c r="D20" s="55"/>
      <c r="E20" s="55"/>
      <c r="F20" s="55"/>
      <c r="G20" s="55"/>
      <c r="H20" s="55"/>
      <c r="I20" s="55"/>
    </row>
    <row r="21" spans="1:9" x14ac:dyDescent="0.2">
      <c r="A21" s="123" t="s">
        <v>296</v>
      </c>
      <c r="B21" s="53"/>
      <c r="C21" s="55"/>
      <c r="D21" s="55"/>
      <c r="E21" s="55"/>
      <c r="F21" s="55"/>
      <c r="G21" s="55"/>
      <c r="H21" s="55"/>
      <c r="I21" s="55"/>
    </row>
    <row r="22" spans="1:9" x14ac:dyDescent="0.2">
      <c r="A22" s="123" t="s">
        <v>297</v>
      </c>
      <c r="B22" s="53"/>
      <c r="C22" s="55"/>
      <c r="D22" s="55"/>
      <c r="E22" s="55"/>
      <c r="F22" s="55"/>
      <c r="G22" s="55"/>
      <c r="H22" s="55"/>
      <c r="I22" s="55"/>
    </row>
    <row r="23" spans="1:9" x14ac:dyDescent="0.2">
      <c r="A23" s="123" t="s">
        <v>298</v>
      </c>
      <c r="B23" s="53"/>
      <c r="C23" s="55"/>
      <c r="D23" s="55"/>
      <c r="E23" s="55"/>
      <c r="F23" s="55"/>
      <c r="G23" s="55"/>
      <c r="H23" s="55"/>
      <c r="I23" s="55"/>
    </row>
    <row r="24" spans="1:9" x14ac:dyDescent="0.2">
      <c r="A24" s="123" t="s">
        <v>299</v>
      </c>
      <c r="B24" s="53"/>
      <c r="C24" s="55"/>
      <c r="D24" s="55"/>
      <c r="E24" s="55"/>
      <c r="F24" s="55"/>
      <c r="G24" s="55"/>
      <c r="H24" s="55"/>
      <c r="I24" s="55"/>
    </row>
    <row r="25" spans="1:9" x14ac:dyDescent="0.2">
      <c r="A25" s="448" t="s">
        <v>27</v>
      </c>
      <c r="B25" s="449"/>
      <c r="C25" s="449"/>
      <c r="D25" s="449"/>
      <c r="E25" s="449"/>
      <c r="F25" s="449"/>
      <c r="G25" s="449"/>
      <c r="H25" s="449"/>
      <c r="I25" s="450"/>
    </row>
    <row r="26" spans="1:9" x14ac:dyDescent="0.2">
      <c r="A26" s="58"/>
      <c r="B26" s="59"/>
      <c r="C26" s="145" t="s">
        <v>28</v>
      </c>
      <c r="D26" s="145" t="s">
        <v>29</v>
      </c>
      <c r="E26" s="145" t="s">
        <v>30</v>
      </c>
      <c r="F26" s="145" t="s">
        <v>31</v>
      </c>
      <c r="G26" s="145" t="s">
        <v>32</v>
      </c>
      <c r="H26" s="145" t="s">
        <v>33</v>
      </c>
      <c r="I26" s="145" t="s">
        <v>34</v>
      </c>
    </row>
    <row r="27" spans="1:9" x14ac:dyDescent="0.2">
      <c r="A27" s="58"/>
      <c r="B27" s="59"/>
      <c r="C27" s="146" t="s">
        <v>35</v>
      </c>
      <c r="D27" s="147" t="s">
        <v>35</v>
      </c>
      <c r="E27" s="146" t="s">
        <v>35</v>
      </c>
      <c r="F27" s="146" t="s">
        <v>35</v>
      </c>
      <c r="G27" s="146" t="s">
        <v>36</v>
      </c>
      <c r="H27" s="146" t="s">
        <v>36</v>
      </c>
      <c r="I27" s="146" t="s">
        <v>36</v>
      </c>
    </row>
    <row r="28" spans="1:9" x14ac:dyDescent="0.2">
      <c r="A28" s="58" t="s">
        <v>37</v>
      </c>
      <c r="B28" s="59"/>
      <c r="C28" s="30">
        <v>622101</v>
      </c>
      <c r="D28" s="30">
        <v>632143</v>
      </c>
      <c r="E28" s="30">
        <v>700122</v>
      </c>
      <c r="F28" s="62">
        <v>784852</v>
      </c>
      <c r="G28" s="62">
        <v>828436</v>
      </c>
      <c r="H28" s="62">
        <v>828436</v>
      </c>
      <c r="I28" s="62">
        <v>828436</v>
      </c>
    </row>
    <row r="29" spans="1:9" x14ac:dyDescent="0.2">
      <c r="A29" s="58" t="s">
        <v>38</v>
      </c>
      <c r="B29" s="59"/>
      <c r="C29" s="62">
        <f t="shared" ref="C29:I29" si="0">B40</f>
        <v>0</v>
      </c>
      <c r="D29" s="62">
        <f t="shared" si="0"/>
        <v>255243</v>
      </c>
      <c r="E29" s="62">
        <f t="shared" si="0"/>
        <v>417626</v>
      </c>
      <c r="F29" s="62">
        <f t="shared" si="0"/>
        <v>670510</v>
      </c>
      <c r="G29" s="62">
        <f t="shared" si="0"/>
        <v>969253</v>
      </c>
      <c r="H29" s="62">
        <f t="shared" si="0"/>
        <v>985703</v>
      </c>
      <c r="I29" s="62">
        <f t="shared" si="0"/>
        <v>1012153</v>
      </c>
    </row>
    <row r="30" spans="1:9" x14ac:dyDescent="0.2">
      <c r="A30" s="58" t="s">
        <v>39</v>
      </c>
      <c r="B30" s="59"/>
      <c r="C30" s="30">
        <v>0</v>
      </c>
      <c r="D30" s="30">
        <v>2786</v>
      </c>
      <c r="E30" s="30">
        <v>3469</v>
      </c>
      <c r="F30" s="62">
        <v>6450</v>
      </c>
      <c r="G30" s="62">
        <v>6450</v>
      </c>
      <c r="H30" s="62">
        <v>6450</v>
      </c>
      <c r="I30" s="62">
        <v>6450</v>
      </c>
    </row>
    <row r="31" spans="1:9" x14ac:dyDescent="0.2">
      <c r="A31" s="58" t="s">
        <v>40</v>
      </c>
      <c r="B31" s="59"/>
      <c r="C31" s="30">
        <v>366858</v>
      </c>
      <c r="D31" s="31">
        <v>472546</v>
      </c>
      <c r="E31" s="31">
        <v>450707</v>
      </c>
      <c r="F31" s="63">
        <v>455096</v>
      </c>
      <c r="G31" s="62">
        <v>810000</v>
      </c>
      <c r="H31" s="62">
        <v>810000</v>
      </c>
      <c r="I31" s="62">
        <v>810000</v>
      </c>
    </row>
    <row r="32" spans="1:9" x14ac:dyDescent="0.2">
      <c r="A32" s="58"/>
      <c r="B32" s="59"/>
      <c r="C32" s="63"/>
      <c r="D32" s="62"/>
      <c r="E32" s="62"/>
      <c r="F32" s="62"/>
      <c r="G32" s="62"/>
      <c r="H32" s="62"/>
      <c r="I32" s="62"/>
    </row>
    <row r="33" spans="1:9" x14ac:dyDescent="0.2">
      <c r="A33" s="58" t="s">
        <v>41</v>
      </c>
      <c r="B33" s="51"/>
      <c r="C33" s="148"/>
      <c r="D33" s="148"/>
      <c r="E33" s="148"/>
      <c r="F33" s="148"/>
      <c r="G33" s="148"/>
      <c r="H33" s="148"/>
      <c r="I33" s="63"/>
    </row>
    <row r="34" spans="1:9" x14ac:dyDescent="0.2">
      <c r="A34" s="149" t="s">
        <v>42</v>
      </c>
      <c r="B34" s="59"/>
      <c r="C34" s="63"/>
      <c r="D34" s="150"/>
      <c r="E34" s="148"/>
      <c r="F34" s="148"/>
      <c r="G34" s="148"/>
      <c r="H34" s="148"/>
      <c r="I34" s="63"/>
    </row>
    <row r="35" spans="1:9" x14ac:dyDescent="0.2">
      <c r="A35" s="33" t="s">
        <v>43</v>
      </c>
      <c r="B35" s="152"/>
      <c r="C35" s="30">
        <v>622101</v>
      </c>
      <c r="D35" s="30">
        <v>632143</v>
      </c>
      <c r="E35" s="30">
        <f>405061+295061</f>
        <v>700122</v>
      </c>
      <c r="F35" s="62">
        <v>747389</v>
      </c>
      <c r="G35" s="62">
        <v>820000</v>
      </c>
      <c r="H35" s="62">
        <v>830000</v>
      </c>
      <c r="I35" s="62">
        <v>830000</v>
      </c>
    </row>
    <row r="36" spans="1:9" x14ac:dyDescent="0.2">
      <c r="A36" s="151"/>
      <c r="B36" s="152"/>
      <c r="C36" s="30"/>
      <c r="D36" s="30"/>
      <c r="E36" s="30"/>
      <c r="F36" s="62"/>
      <c r="G36" s="62"/>
      <c r="H36" s="62"/>
      <c r="I36" s="62"/>
    </row>
    <row r="37" spans="1:9" x14ac:dyDescent="0.2">
      <c r="A37" s="151"/>
      <c r="B37" s="152"/>
      <c r="C37" s="63"/>
      <c r="D37" s="62"/>
      <c r="E37" s="62"/>
      <c r="F37" s="62"/>
      <c r="G37" s="62"/>
      <c r="H37" s="62"/>
      <c r="I37" s="62"/>
    </row>
    <row r="38" spans="1:9" x14ac:dyDescent="0.2">
      <c r="A38" s="58" t="s">
        <v>44</v>
      </c>
      <c r="B38" s="59"/>
      <c r="C38" s="63">
        <f t="shared" ref="C38:I38" si="1">SUM(C35:C37)</f>
        <v>622101</v>
      </c>
      <c r="D38" s="63">
        <f t="shared" si="1"/>
        <v>632143</v>
      </c>
      <c r="E38" s="63">
        <f t="shared" si="1"/>
        <v>700122</v>
      </c>
      <c r="F38" s="63">
        <f t="shared" si="1"/>
        <v>747389</v>
      </c>
      <c r="G38" s="63">
        <f t="shared" si="1"/>
        <v>820000</v>
      </c>
      <c r="H38" s="63">
        <f t="shared" si="1"/>
        <v>830000</v>
      </c>
      <c r="I38" s="63">
        <f t="shared" si="1"/>
        <v>830000</v>
      </c>
    </row>
    <row r="39" spans="1:9" x14ac:dyDescent="0.2">
      <c r="A39" s="58"/>
      <c r="B39" s="59"/>
      <c r="C39" s="63"/>
      <c r="D39" s="62"/>
      <c r="E39" s="62"/>
      <c r="F39" s="62"/>
      <c r="G39" s="62"/>
      <c r="H39" s="62"/>
      <c r="I39" s="62"/>
    </row>
    <row r="40" spans="1:9" x14ac:dyDescent="0.2">
      <c r="A40" s="58" t="s">
        <v>45</v>
      </c>
      <c r="B40" s="59"/>
      <c r="C40" s="63">
        <f>+C29+C30-C31+C38</f>
        <v>255243</v>
      </c>
      <c r="D40" s="63">
        <f t="shared" ref="D40:I40" si="2">+D29+D30-D31+D38</f>
        <v>417626</v>
      </c>
      <c r="E40" s="63">
        <f>+E29+E30-E31+E38</f>
        <v>670510</v>
      </c>
      <c r="F40" s="63">
        <f t="shared" si="2"/>
        <v>969253</v>
      </c>
      <c r="G40" s="63">
        <f>+G29+G30-G31+G38</f>
        <v>985703</v>
      </c>
      <c r="H40" s="63">
        <f>+H29+H30-H31+H38</f>
        <v>1012153</v>
      </c>
      <c r="I40" s="63">
        <f t="shared" si="2"/>
        <v>1038603</v>
      </c>
    </row>
    <row r="41" spans="1:9" x14ac:dyDescent="0.2">
      <c r="A41" s="151"/>
      <c r="B41" s="152"/>
      <c r="C41" s="153"/>
      <c r="D41" s="67"/>
      <c r="E41" s="67"/>
      <c r="F41" s="62"/>
      <c r="G41" s="62"/>
      <c r="H41" s="62"/>
      <c r="I41" s="62"/>
    </row>
    <row r="42" spans="1:9" x14ac:dyDescent="0.2">
      <c r="A42" s="58" t="s">
        <v>46</v>
      </c>
      <c r="B42" s="59"/>
      <c r="C42" s="36">
        <v>64169</v>
      </c>
      <c r="D42" s="30">
        <v>100574</v>
      </c>
      <c r="E42" s="30">
        <v>101319</v>
      </c>
      <c r="F42" s="62">
        <f>192725+258</f>
        <v>192983</v>
      </c>
      <c r="G42" s="62">
        <f t="shared" ref="G42:I42" si="3">192725+258</f>
        <v>192983</v>
      </c>
      <c r="H42" s="62">
        <f t="shared" si="3"/>
        <v>192983</v>
      </c>
      <c r="I42" s="62">
        <f t="shared" si="3"/>
        <v>192983</v>
      </c>
    </row>
    <row r="43" spans="1:9" x14ac:dyDescent="0.2">
      <c r="A43" s="151"/>
      <c r="B43" s="152"/>
      <c r="C43" s="153"/>
      <c r="D43" s="67"/>
      <c r="E43" s="67"/>
      <c r="F43" s="62"/>
      <c r="G43" s="62"/>
      <c r="H43" s="62"/>
      <c r="I43" s="62"/>
    </row>
    <row r="44" spans="1:9" x14ac:dyDescent="0.2">
      <c r="A44" s="58" t="s">
        <v>47</v>
      </c>
      <c r="B44" s="154"/>
      <c r="C44" s="155">
        <f>C40-C42</f>
        <v>191074</v>
      </c>
      <c r="D44" s="155">
        <f t="shared" ref="D44:I44" si="4">D40-D42</f>
        <v>317052</v>
      </c>
      <c r="E44" s="155">
        <f t="shared" si="4"/>
        <v>569191</v>
      </c>
      <c r="F44" s="156">
        <f t="shared" si="4"/>
        <v>776270</v>
      </c>
      <c r="G44" s="156">
        <f t="shared" si="4"/>
        <v>792720</v>
      </c>
      <c r="H44" s="156">
        <f t="shared" si="4"/>
        <v>819170</v>
      </c>
      <c r="I44" s="156">
        <f t="shared" si="4"/>
        <v>845620</v>
      </c>
    </row>
    <row r="45" spans="1:9" x14ac:dyDescent="0.2">
      <c r="A45" s="157"/>
      <c r="B45" s="157"/>
      <c r="C45" s="158"/>
      <c r="D45" s="158"/>
      <c r="E45" s="158"/>
      <c r="F45" s="158"/>
      <c r="G45" s="158"/>
      <c r="H45" s="158"/>
      <c r="I45" s="158"/>
    </row>
    <row r="46" spans="1:9" x14ac:dyDescent="0.2">
      <c r="A46" s="159" t="s">
        <v>48</v>
      </c>
      <c r="B46" s="49"/>
      <c r="C46" s="160"/>
      <c r="D46" s="160"/>
      <c r="E46" s="160"/>
      <c r="F46" s="160"/>
      <c r="G46" s="160"/>
      <c r="H46" s="160"/>
      <c r="I46" s="160"/>
    </row>
    <row r="47" spans="1:9" x14ac:dyDescent="0.2">
      <c r="A47" s="161" t="s">
        <v>49</v>
      </c>
      <c r="B47" s="152"/>
      <c r="C47" s="67"/>
      <c r="D47" s="67"/>
      <c r="E47" s="67"/>
      <c r="F47" s="67"/>
      <c r="G47" s="67"/>
      <c r="H47" s="67"/>
      <c r="I47" s="67"/>
    </row>
    <row r="48" spans="1:9" x14ac:dyDescent="0.2">
      <c r="A48" s="58"/>
      <c r="B48" s="59"/>
      <c r="C48" s="62"/>
      <c r="D48" s="62"/>
      <c r="E48" s="62"/>
      <c r="F48" s="62"/>
      <c r="G48" s="62"/>
      <c r="H48" s="62"/>
      <c r="I48" s="62"/>
    </row>
    <row r="49" spans="1:9" x14ac:dyDescent="0.2">
      <c r="A49" s="58" t="s">
        <v>50</v>
      </c>
      <c r="B49" s="59"/>
      <c r="C49" s="62"/>
      <c r="D49" s="62"/>
      <c r="E49" s="62"/>
      <c r="F49" s="62"/>
      <c r="G49" s="62"/>
      <c r="H49" s="62"/>
      <c r="I49" s="62"/>
    </row>
    <row r="50" spans="1:9" x14ac:dyDescent="0.2">
      <c r="A50" s="21"/>
      <c r="B50" s="22"/>
      <c r="C50" s="7"/>
      <c r="D50" s="7"/>
      <c r="E50" s="23"/>
      <c r="F50" s="23"/>
      <c r="G50" s="23"/>
      <c r="H50" s="23"/>
      <c r="I50" s="23"/>
    </row>
    <row r="51" spans="1:9" x14ac:dyDescent="0.2">
      <c r="A51" s="24" t="s">
        <v>51</v>
      </c>
      <c r="B51" s="25"/>
      <c r="C51" s="7"/>
      <c r="D51" s="7"/>
      <c r="E51" s="23"/>
      <c r="F51" s="23"/>
      <c r="G51" s="23"/>
      <c r="H51" s="23"/>
      <c r="I51" s="23"/>
    </row>
    <row r="52" spans="1:9" x14ac:dyDescent="0.2">
      <c r="A52" s="26" t="s">
        <v>52</v>
      </c>
      <c r="B52" s="27"/>
      <c r="C52" s="7"/>
      <c r="D52" s="7"/>
      <c r="E52" s="23"/>
      <c r="F52" s="23"/>
      <c r="G52" s="23"/>
      <c r="H52" s="23"/>
      <c r="I52" s="23"/>
    </row>
  </sheetData>
  <sheetProtection selectLockedCells="1"/>
  <mergeCells count="1">
    <mergeCell ref="A25:I25"/>
  </mergeCells>
  <printOptions horizontalCentered="1"/>
  <pageMargins left="0.75" right="0.75" top="0.6" bottom="0.55000000000000004" header="0.28000000000000003" footer="0.16"/>
  <pageSetup scale="82"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B6DE4-6E3B-41DA-9949-856A6DA9CCD5}">
  <dimension ref="A1:L12"/>
  <sheetViews>
    <sheetView workbookViewId="0">
      <selection activeCell="L37" sqref="L37"/>
    </sheetView>
  </sheetViews>
  <sheetFormatPr defaultRowHeight="12.75" x14ac:dyDescent="0.2"/>
  <cols>
    <col min="7" max="7" width="11.85546875" bestFit="1" customWidth="1"/>
    <col min="11" max="11" width="6.85546875" customWidth="1"/>
    <col min="12" max="12" width="10.140625" bestFit="1" customWidth="1"/>
  </cols>
  <sheetData>
    <row r="1" spans="1:12" ht="15" x14ac:dyDescent="0.2">
      <c r="A1" s="39" t="s">
        <v>53</v>
      </c>
      <c r="B1" s="40"/>
      <c r="C1" s="40"/>
      <c r="D1" s="40"/>
      <c r="E1" s="40"/>
      <c r="F1" s="41"/>
      <c r="G1" s="42"/>
      <c r="H1" s="40"/>
      <c r="I1" s="40"/>
      <c r="J1" s="41"/>
      <c r="K1" s="40"/>
      <c r="L1" s="41"/>
    </row>
    <row r="2" spans="1:12" x14ac:dyDescent="0.2">
      <c r="A2" s="41"/>
      <c r="B2" s="40"/>
      <c r="C2" s="40"/>
      <c r="D2" s="40"/>
      <c r="E2" s="40"/>
      <c r="F2" s="41"/>
      <c r="G2" s="42"/>
      <c r="H2" s="40"/>
      <c r="I2" s="40"/>
      <c r="J2" s="41"/>
      <c r="K2" s="40"/>
      <c r="L2" s="41"/>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x14ac:dyDescent="0.2">
      <c r="A4" s="41" t="s">
        <v>284</v>
      </c>
      <c r="B4" s="40" t="s">
        <v>67</v>
      </c>
      <c r="C4" s="40" t="s">
        <v>68</v>
      </c>
      <c r="D4" s="40">
        <v>2016</v>
      </c>
      <c r="E4" s="40">
        <v>354</v>
      </c>
      <c r="F4" s="41" t="s">
        <v>285</v>
      </c>
      <c r="G4" s="42">
        <v>-568.65</v>
      </c>
      <c r="H4" s="40" t="s">
        <v>70</v>
      </c>
      <c r="I4" s="40">
        <v>972</v>
      </c>
      <c r="J4" s="41" t="s">
        <v>124</v>
      </c>
      <c r="K4" s="40">
        <v>31</v>
      </c>
      <c r="L4" s="45">
        <v>43308</v>
      </c>
    </row>
    <row r="5" spans="1:12" x14ac:dyDescent="0.2">
      <c r="A5" s="41" t="s">
        <v>284</v>
      </c>
      <c r="B5" s="40" t="s">
        <v>67</v>
      </c>
      <c r="C5" s="40" t="s">
        <v>68</v>
      </c>
      <c r="D5" s="40">
        <v>2017</v>
      </c>
      <c r="E5" s="40">
        <v>354</v>
      </c>
      <c r="F5" s="41" t="s">
        <v>285</v>
      </c>
      <c r="G5" s="42">
        <v>-17119.45</v>
      </c>
      <c r="H5" s="40" t="s">
        <v>70</v>
      </c>
      <c r="I5" s="40">
        <v>972</v>
      </c>
      <c r="J5" s="41" t="s">
        <v>124</v>
      </c>
      <c r="K5" s="40">
        <v>32</v>
      </c>
      <c r="L5" s="45">
        <v>43308</v>
      </c>
    </row>
    <row r="6" spans="1:12" x14ac:dyDescent="0.2">
      <c r="A6" s="41" t="s">
        <v>284</v>
      </c>
      <c r="B6" s="40" t="s">
        <v>67</v>
      </c>
      <c r="C6" s="40" t="s">
        <v>68</v>
      </c>
      <c r="D6" s="40">
        <v>2018</v>
      </c>
      <c r="E6" s="40">
        <v>354</v>
      </c>
      <c r="F6" s="41" t="s">
        <v>285</v>
      </c>
      <c r="G6" s="42">
        <v>-6715.08</v>
      </c>
      <c r="H6" s="40" t="s">
        <v>70</v>
      </c>
      <c r="I6" s="40">
        <v>972</v>
      </c>
      <c r="J6" s="41" t="s">
        <v>170</v>
      </c>
      <c r="K6" s="40">
        <v>18</v>
      </c>
      <c r="L6" s="45">
        <v>43646</v>
      </c>
    </row>
    <row r="7" spans="1:12" x14ac:dyDescent="0.2">
      <c r="A7" s="41" t="s">
        <v>284</v>
      </c>
      <c r="B7" s="40" t="s">
        <v>67</v>
      </c>
      <c r="C7" s="40" t="s">
        <v>68</v>
      </c>
      <c r="D7" s="40">
        <v>2018</v>
      </c>
      <c r="E7" s="40">
        <v>354</v>
      </c>
      <c r="F7" s="41" t="s">
        <v>285</v>
      </c>
      <c r="G7" s="42">
        <v>-551504.25</v>
      </c>
      <c r="H7" s="40" t="s">
        <v>70</v>
      </c>
      <c r="I7" s="40">
        <v>972</v>
      </c>
      <c r="J7" s="41" t="s">
        <v>124</v>
      </c>
      <c r="K7" s="40">
        <v>33</v>
      </c>
      <c r="L7" s="45">
        <v>43308</v>
      </c>
    </row>
    <row r="8" spans="1:12" x14ac:dyDescent="0.2">
      <c r="A8" s="41" t="s">
        <v>284</v>
      </c>
      <c r="B8" s="40" t="s">
        <v>67</v>
      </c>
      <c r="C8" s="40" t="s">
        <v>68</v>
      </c>
      <c r="D8" s="40">
        <v>2019</v>
      </c>
      <c r="E8" s="40">
        <v>354</v>
      </c>
      <c r="F8" s="41" t="s">
        <v>285</v>
      </c>
      <c r="G8" s="42">
        <v>373694</v>
      </c>
      <c r="H8" s="40" t="s">
        <v>70</v>
      </c>
      <c r="I8" s="40">
        <v>971</v>
      </c>
      <c r="J8" s="41" t="s">
        <v>74</v>
      </c>
      <c r="K8" s="40">
        <v>3</v>
      </c>
      <c r="L8" s="45">
        <v>43532</v>
      </c>
    </row>
    <row r="9" spans="1:12" x14ac:dyDescent="0.2">
      <c r="A9" s="41" t="s">
        <v>284</v>
      </c>
      <c r="B9" s="40" t="s">
        <v>67</v>
      </c>
      <c r="C9" s="40" t="s">
        <v>68</v>
      </c>
      <c r="D9" s="40">
        <v>2019</v>
      </c>
      <c r="E9" s="40">
        <v>354</v>
      </c>
      <c r="F9" s="41" t="s">
        <v>285</v>
      </c>
      <c r="G9" s="42">
        <v>6715.08</v>
      </c>
      <c r="H9" s="40" t="s">
        <v>70</v>
      </c>
      <c r="I9" s="40">
        <v>971</v>
      </c>
      <c r="J9" s="41" t="s">
        <v>170</v>
      </c>
      <c r="K9" s="40">
        <v>8</v>
      </c>
      <c r="L9" s="45">
        <v>43646</v>
      </c>
    </row>
    <row r="10" spans="1:12" x14ac:dyDescent="0.2">
      <c r="A10" s="41" t="s">
        <v>284</v>
      </c>
      <c r="B10" s="40" t="s">
        <v>67</v>
      </c>
      <c r="C10" s="40" t="s">
        <v>68</v>
      </c>
      <c r="D10" s="40">
        <v>2019</v>
      </c>
      <c r="E10" s="40">
        <v>354</v>
      </c>
      <c r="F10" s="41" t="s">
        <v>285</v>
      </c>
      <c r="G10" s="42">
        <v>569192.35</v>
      </c>
      <c r="H10" s="40" t="s">
        <v>70</v>
      </c>
      <c r="I10" s="40">
        <v>971</v>
      </c>
      <c r="J10" s="41" t="s">
        <v>124</v>
      </c>
      <c r="K10" s="40">
        <v>30</v>
      </c>
      <c r="L10" s="45">
        <v>43308</v>
      </c>
    </row>
    <row r="11" spans="1:12" x14ac:dyDescent="0.2">
      <c r="A11" s="41" t="s">
        <v>284</v>
      </c>
      <c r="B11" s="40" t="s">
        <v>67</v>
      </c>
      <c r="C11" s="40" t="s">
        <v>68</v>
      </c>
      <c r="D11" s="40">
        <v>2019</v>
      </c>
      <c r="E11" s="40">
        <v>354</v>
      </c>
      <c r="F11" s="41" t="s">
        <v>285</v>
      </c>
      <c r="G11" s="42">
        <v>373695</v>
      </c>
      <c r="H11" s="40" t="s">
        <v>70</v>
      </c>
      <c r="I11" s="40">
        <v>971</v>
      </c>
      <c r="J11" s="41" t="s">
        <v>87</v>
      </c>
      <c r="K11" s="40">
        <v>3</v>
      </c>
      <c r="L11" s="45">
        <v>43404</v>
      </c>
    </row>
    <row r="12" spans="1:12" ht="13.5" thickBot="1" x14ac:dyDescent="0.25">
      <c r="A12" s="41"/>
      <c r="B12" s="40"/>
      <c r="C12" s="40"/>
      <c r="D12" s="40"/>
      <c r="E12" s="40"/>
      <c r="F12" s="41"/>
      <c r="G12" s="46">
        <f>SUM(G4:G11)</f>
        <v>747388.99999999988</v>
      </c>
      <c r="H12" s="40"/>
      <c r="I12" s="40"/>
      <c r="J12" s="41"/>
      <c r="K12" s="40"/>
      <c r="L12" s="45"/>
    </row>
  </sheetData>
  <pageMargins left="0.75" right="0.75" top="1" bottom="1" header="0.5" footer="0.5"/>
  <pageSetup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3249E-43CA-4715-A314-69A172748C99}">
  <sheetPr>
    <pageSetUpPr fitToPage="1"/>
  </sheetPr>
  <dimension ref="A1:I45"/>
  <sheetViews>
    <sheetView zoomScaleNormal="100" workbookViewId="0">
      <selection activeCell="H12" sqref="H12"/>
    </sheetView>
  </sheetViews>
  <sheetFormatPr defaultRowHeight="12.75" x14ac:dyDescent="0.2"/>
  <cols>
    <col min="1" max="2" width="14.7109375" customWidth="1"/>
    <col min="3" max="8" width="14" customWidth="1"/>
    <col min="9" max="9" width="13.140625" customWidth="1"/>
  </cols>
  <sheetData>
    <row r="1" spans="1:9" x14ac:dyDescent="0.2">
      <c r="A1" s="53"/>
      <c r="B1" s="53"/>
      <c r="C1" s="53"/>
      <c r="D1" s="53"/>
      <c r="E1" s="53"/>
      <c r="F1" s="53"/>
      <c r="G1" s="53"/>
      <c r="H1" s="53"/>
      <c r="I1" s="53"/>
    </row>
    <row r="2" spans="1:9" x14ac:dyDescent="0.2">
      <c r="A2" s="53" t="s">
        <v>0</v>
      </c>
      <c r="B2" s="49" t="s">
        <v>1</v>
      </c>
      <c r="C2" s="49"/>
      <c r="D2" s="49"/>
      <c r="E2" s="55"/>
      <c r="F2" s="53"/>
      <c r="G2" s="144" t="s">
        <v>2</v>
      </c>
      <c r="H2" s="120" t="s">
        <v>483</v>
      </c>
      <c r="I2" s="49"/>
    </row>
    <row r="3" spans="1:9" x14ac:dyDescent="0.2">
      <c r="A3" s="53" t="s">
        <v>4</v>
      </c>
      <c r="B3" s="81" t="s">
        <v>472</v>
      </c>
      <c r="C3" s="49"/>
      <c r="D3" s="49"/>
      <c r="E3" s="55"/>
      <c r="F3" s="53"/>
      <c r="G3" s="144" t="s">
        <v>6</v>
      </c>
      <c r="H3" s="121" t="s">
        <v>492</v>
      </c>
      <c r="I3" s="51"/>
    </row>
    <row r="4" spans="1:9" x14ac:dyDescent="0.2">
      <c r="A4" s="53" t="s">
        <v>8</v>
      </c>
      <c r="B4" s="120" t="s">
        <v>493</v>
      </c>
      <c r="C4" s="49"/>
      <c r="D4" s="49"/>
      <c r="E4" s="55"/>
      <c r="F4" s="53"/>
      <c r="G4" s="144" t="s">
        <v>10</v>
      </c>
      <c r="H4" s="81" t="s">
        <v>11</v>
      </c>
      <c r="I4" s="49"/>
    </row>
    <row r="5" spans="1:9" x14ac:dyDescent="0.2">
      <c r="A5" s="53" t="s">
        <v>12</v>
      </c>
      <c r="B5" s="81" t="s">
        <v>494</v>
      </c>
      <c r="C5" s="49"/>
      <c r="D5" s="49"/>
      <c r="E5" s="55"/>
      <c r="F5" s="53"/>
      <c r="G5" s="144" t="s">
        <v>14</v>
      </c>
      <c r="H5" s="82" t="s">
        <v>591</v>
      </c>
      <c r="I5" s="51"/>
    </row>
    <row r="6" spans="1:9" x14ac:dyDescent="0.2">
      <c r="A6" s="53"/>
      <c r="B6" s="53"/>
      <c r="C6" s="53"/>
      <c r="D6" s="53"/>
      <c r="E6" s="53"/>
      <c r="F6" s="53"/>
      <c r="G6" s="53"/>
      <c r="H6" s="53"/>
      <c r="I6" s="53"/>
    </row>
    <row r="7" spans="1:9" x14ac:dyDescent="0.2">
      <c r="A7" s="53"/>
      <c r="B7" s="53"/>
      <c r="C7" s="53"/>
      <c r="D7" s="53"/>
      <c r="E7" s="53"/>
      <c r="F7" s="53"/>
      <c r="G7" s="53"/>
      <c r="H7" s="53"/>
      <c r="I7" s="53"/>
    </row>
    <row r="8" spans="1:9" x14ac:dyDescent="0.2">
      <c r="A8" s="53" t="s">
        <v>15</v>
      </c>
      <c r="B8" s="53"/>
      <c r="C8" s="55"/>
      <c r="D8" s="55"/>
      <c r="E8" s="55"/>
      <c r="F8" s="55"/>
      <c r="G8" s="55"/>
      <c r="H8" s="55"/>
      <c r="I8" s="55"/>
    </row>
    <row r="9" spans="1:9" x14ac:dyDescent="0.2">
      <c r="A9" s="451" t="s">
        <v>495</v>
      </c>
      <c r="B9" s="451"/>
      <c r="C9" s="451"/>
      <c r="D9" s="451"/>
      <c r="E9" s="451"/>
      <c r="F9" s="451"/>
      <c r="G9" s="451"/>
      <c r="H9" s="451"/>
      <c r="I9" s="451"/>
    </row>
    <row r="10" spans="1:9" x14ac:dyDescent="0.2">
      <c r="A10" s="53" t="s">
        <v>18</v>
      </c>
      <c r="B10" s="53"/>
      <c r="C10" s="55"/>
      <c r="D10" s="55"/>
      <c r="E10" s="55"/>
      <c r="F10" s="55"/>
      <c r="G10" s="55"/>
      <c r="H10" s="55"/>
      <c r="I10" s="55"/>
    </row>
    <row r="11" spans="1:9" ht="13.15" customHeight="1" x14ac:dyDescent="0.2">
      <c r="A11" s="452" t="s">
        <v>496</v>
      </c>
      <c r="B11" s="452"/>
      <c r="C11" s="452"/>
      <c r="D11" s="452"/>
      <c r="E11" s="452"/>
      <c r="F11" s="452"/>
      <c r="G11" s="452"/>
      <c r="H11" s="452"/>
      <c r="I11" s="452"/>
    </row>
    <row r="12" spans="1:9" x14ac:dyDescent="0.2">
      <c r="A12" s="53" t="s">
        <v>20</v>
      </c>
      <c r="B12" s="53"/>
      <c r="C12" s="55"/>
      <c r="D12" s="55"/>
      <c r="E12" s="55"/>
      <c r="F12" s="55"/>
      <c r="G12" s="55"/>
      <c r="H12" s="55"/>
      <c r="I12" s="55"/>
    </row>
    <row r="13" spans="1:9" x14ac:dyDescent="0.2">
      <c r="A13" s="122" t="s">
        <v>495</v>
      </c>
      <c r="B13" s="53"/>
      <c r="C13" s="55"/>
      <c r="D13" s="55"/>
      <c r="E13" s="55"/>
      <c r="F13" s="55"/>
      <c r="G13" s="55"/>
      <c r="H13" s="55"/>
      <c r="I13" s="55"/>
    </row>
    <row r="14" spans="1:9" x14ac:dyDescent="0.2">
      <c r="A14" s="57" t="s">
        <v>22</v>
      </c>
      <c r="B14" s="53"/>
      <c r="C14" s="55"/>
      <c r="D14" s="55"/>
      <c r="E14" s="55"/>
      <c r="F14" s="55"/>
      <c r="G14" s="55"/>
      <c r="H14" s="55"/>
      <c r="I14" s="55"/>
    </row>
    <row r="15" spans="1:9" x14ac:dyDescent="0.2">
      <c r="A15" s="53"/>
      <c r="B15" s="53"/>
      <c r="C15" s="55"/>
      <c r="D15" s="55"/>
      <c r="E15" s="55"/>
      <c r="F15" s="55"/>
      <c r="G15" s="55"/>
      <c r="H15" s="55"/>
      <c r="I15" s="55"/>
    </row>
    <row r="16" spans="1:9" x14ac:dyDescent="0.2">
      <c r="A16" s="57" t="s">
        <v>24</v>
      </c>
      <c r="B16" s="53"/>
      <c r="C16" s="55"/>
      <c r="D16" s="55"/>
      <c r="E16" s="55"/>
      <c r="F16" s="55"/>
      <c r="G16" s="55"/>
      <c r="H16" s="55"/>
      <c r="I16" s="55"/>
    </row>
    <row r="17" spans="1:9" x14ac:dyDescent="0.2">
      <c r="A17" s="55"/>
      <c r="B17" s="55"/>
      <c r="C17" s="55"/>
      <c r="D17" s="55"/>
      <c r="E17" s="55"/>
      <c r="F17" s="55"/>
      <c r="G17" s="55"/>
      <c r="H17" s="55"/>
      <c r="I17" s="55"/>
    </row>
    <row r="18" spans="1:9" x14ac:dyDescent="0.2">
      <c r="A18" s="448" t="s">
        <v>27</v>
      </c>
      <c r="B18" s="449"/>
      <c r="C18" s="449"/>
      <c r="D18" s="449"/>
      <c r="E18" s="449"/>
      <c r="F18" s="449"/>
      <c r="G18" s="449"/>
      <c r="H18" s="449"/>
      <c r="I18" s="450"/>
    </row>
    <row r="19" spans="1:9" x14ac:dyDescent="0.2">
      <c r="A19" s="58"/>
      <c r="B19" s="59"/>
      <c r="C19" s="145" t="s">
        <v>28</v>
      </c>
      <c r="D19" s="145" t="s">
        <v>29</v>
      </c>
      <c r="E19" s="145" t="s">
        <v>30</v>
      </c>
      <c r="F19" s="145" t="s">
        <v>31</v>
      </c>
      <c r="G19" s="145" t="s">
        <v>32</v>
      </c>
      <c r="H19" s="145" t="s">
        <v>33</v>
      </c>
      <c r="I19" s="145" t="s">
        <v>34</v>
      </c>
    </row>
    <row r="20" spans="1:9" x14ac:dyDescent="0.2">
      <c r="A20" s="58"/>
      <c r="B20" s="59"/>
      <c r="C20" s="146" t="s">
        <v>35</v>
      </c>
      <c r="D20" s="147" t="s">
        <v>35</v>
      </c>
      <c r="E20" s="146" t="s">
        <v>35</v>
      </c>
      <c r="F20" s="146" t="s">
        <v>35</v>
      </c>
      <c r="G20" s="146" t="s">
        <v>36</v>
      </c>
      <c r="H20" s="146" t="s">
        <v>36</v>
      </c>
      <c r="I20" s="146" t="s">
        <v>36</v>
      </c>
    </row>
    <row r="21" spans="1:9" x14ac:dyDescent="0.2">
      <c r="A21" s="58" t="s">
        <v>37</v>
      </c>
      <c r="B21" s="59"/>
      <c r="C21" s="84">
        <v>584216</v>
      </c>
      <c r="D21" s="85">
        <v>584216</v>
      </c>
      <c r="E21" s="85">
        <v>584216</v>
      </c>
      <c r="F21" s="62">
        <v>584216</v>
      </c>
      <c r="G21" s="62">
        <v>584216</v>
      </c>
      <c r="H21" s="62">
        <v>584216</v>
      </c>
      <c r="I21" s="62">
        <v>584216</v>
      </c>
    </row>
    <row r="22" spans="1:9" x14ac:dyDescent="0.2">
      <c r="A22" s="58" t="s">
        <v>38</v>
      </c>
      <c r="B22" s="59"/>
      <c r="C22" s="62">
        <f t="shared" ref="C22:I22" si="0">B33</f>
        <v>0</v>
      </c>
      <c r="D22" s="62">
        <f t="shared" si="0"/>
        <v>0</v>
      </c>
      <c r="E22" s="62">
        <f t="shared" si="0"/>
        <v>146054</v>
      </c>
      <c r="F22" s="62">
        <f t="shared" si="0"/>
        <v>475</v>
      </c>
      <c r="G22" s="62">
        <f t="shared" si="0"/>
        <v>93274</v>
      </c>
      <c r="H22" s="62">
        <f t="shared" si="0"/>
        <v>3784</v>
      </c>
      <c r="I22" s="62">
        <f t="shared" si="0"/>
        <v>3784</v>
      </c>
    </row>
    <row r="23" spans="1:9" x14ac:dyDescent="0.2">
      <c r="A23" s="58" t="s">
        <v>39</v>
      </c>
      <c r="B23" s="59"/>
      <c r="C23" s="84">
        <v>0</v>
      </c>
      <c r="D23" s="85">
        <v>0</v>
      </c>
      <c r="E23" s="85">
        <v>474</v>
      </c>
      <c r="F23" s="62">
        <v>3309</v>
      </c>
      <c r="G23" s="62">
        <v>0</v>
      </c>
      <c r="H23" s="62">
        <v>0</v>
      </c>
      <c r="I23" s="62">
        <v>0</v>
      </c>
    </row>
    <row r="24" spans="1:9" x14ac:dyDescent="0.2">
      <c r="A24" s="58" t="s">
        <v>40</v>
      </c>
      <c r="B24" s="59"/>
      <c r="C24" s="86">
        <v>584216</v>
      </c>
      <c r="D24" s="87">
        <v>438162</v>
      </c>
      <c r="E24" s="87">
        <v>730269</v>
      </c>
      <c r="F24" s="63">
        <v>494726</v>
      </c>
      <c r="G24" s="62">
        <f>584216+89490</f>
        <v>673706</v>
      </c>
      <c r="H24" s="62">
        <v>584216</v>
      </c>
      <c r="I24" s="62">
        <v>584216</v>
      </c>
    </row>
    <row r="25" spans="1:9" x14ac:dyDescent="0.2">
      <c r="A25" s="58"/>
      <c r="B25" s="59"/>
      <c r="C25" s="63"/>
      <c r="D25" s="62"/>
      <c r="E25" s="62"/>
      <c r="F25" s="62"/>
      <c r="G25" s="62"/>
      <c r="H25" s="62"/>
      <c r="I25" s="62"/>
    </row>
    <row r="26" spans="1:9" x14ac:dyDescent="0.2">
      <c r="A26" s="58" t="s">
        <v>41</v>
      </c>
      <c r="B26" s="51"/>
      <c r="C26" s="148"/>
      <c r="D26" s="148"/>
      <c r="E26" s="148"/>
      <c r="F26" s="148"/>
      <c r="G26" s="148"/>
      <c r="H26" s="148"/>
      <c r="I26" s="63"/>
    </row>
    <row r="27" spans="1:9" x14ac:dyDescent="0.2">
      <c r="A27" s="149" t="s">
        <v>42</v>
      </c>
      <c r="B27" s="59"/>
      <c r="C27" s="63"/>
      <c r="D27" s="150"/>
      <c r="E27" s="148"/>
      <c r="F27" s="148"/>
      <c r="G27" s="148"/>
      <c r="H27" s="148"/>
      <c r="I27" s="63"/>
    </row>
    <row r="28" spans="1:9" x14ac:dyDescent="0.2">
      <c r="A28" s="151" t="s">
        <v>43</v>
      </c>
      <c r="B28" s="152"/>
      <c r="C28" s="30">
        <v>584216</v>
      </c>
      <c r="D28" s="30">
        <v>584216</v>
      </c>
      <c r="E28" s="30">
        <v>584216</v>
      </c>
      <c r="F28" s="62">
        <v>584216</v>
      </c>
      <c r="G28" s="62">
        <v>584216</v>
      </c>
      <c r="H28" s="62">
        <v>584216</v>
      </c>
      <c r="I28" s="62">
        <v>584216</v>
      </c>
    </row>
    <row r="29" spans="1:9" x14ac:dyDescent="0.2">
      <c r="A29" s="151"/>
      <c r="B29" s="152"/>
      <c r="C29" s="63"/>
      <c r="D29" s="62"/>
      <c r="E29" s="62"/>
      <c r="F29" s="62"/>
      <c r="G29" s="62"/>
      <c r="H29" s="62"/>
      <c r="I29" s="62"/>
    </row>
    <row r="30" spans="1:9" x14ac:dyDescent="0.2">
      <c r="A30" s="151"/>
      <c r="B30" s="152"/>
      <c r="C30" s="63"/>
      <c r="D30" s="62"/>
      <c r="E30" s="62"/>
      <c r="F30" s="62"/>
      <c r="G30" s="62"/>
      <c r="H30" s="62"/>
      <c r="I30" s="62"/>
    </row>
    <row r="31" spans="1:9" x14ac:dyDescent="0.2">
      <c r="A31" s="58" t="s">
        <v>44</v>
      </c>
      <c r="B31" s="59"/>
      <c r="C31" s="63">
        <f t="shared" ref="C31:I31" si="1">SUM(C28:C30)</f>
        <v>584216</v>
      </c>
      <c r="D31" s="63">
        <f t="shared" si="1"/>
        <v>584216</v>
      </c>
      <c r="E31" s="63">
        <f t="shared" si="1"/>
        <v>584216</v>
      </c>
      <c r="F31" s="63">
        <f t="shared" si="1"/>
        <v>584216</v>
      </c>
      <c r="G31" s="63">
        <f t="shared" si="1"/>
        <v>584216</v>
      </c>
      <c r="H31" s="63">
        <f t="shared" si="1"/>
        <v>584216</v>
      </c>
      <c r="I31" s="63">
        <f t="shared" si="1"/>
        <v>584216</v>
      </c>
    </row>
    <row r="32" spans="1:9" x14ac:dyDescent="0.2">
      <c r="A32" s="58"/>
      <c r="B32" s="59"/>
      <c r="C32" s="63"/>
      <c r="D32" s="62"/>
      <c r="E32" s="62"/>
      <c r="F32" s="62"/>
      <c r="G32" s="62"/>
      <c r="H32" s="62"/>
      <c r="I32" s="62"/>
    </row>
    <row r="33" spans="1:9" x14ac:dyDescent="0.2">
      <c r="A33" s="58" t="s">
        <v>45</v>
      </c>
      <c r="B33" s="59"/>
      <c r="C33" s="63">
        <f>+C22+C23-C24+C31</f>
        <v>0</v>
      </c>
      <c r="D33" s="63">
        <f t="shared" ref="D33:I33" si="2">+D22+D23-D24+D31</f>
        <v>146054</v>
      </c>
      <c r="E33" s="63">
        <f>+E22+E23-E24+E31</f>
        <v>475</v>
      </c>
      <c r="F33" s="63">
        <f t="shared" si="2"/>
        <v>93274</v>
      </c>
      <c r="G33" s="63">
        <f>+G22+G23-G24+G31</f>
        <v>3784</v>
      </c>
      <c r="H33" s="63">
        <f>+H22+H23-H24+H31</f>
        <v>3784</v>
      </c>
      <c r="I33" s="63">
        <f t="shared" si="2"/>
        <v>3784</v>
      </c>
    </row>
    <row r="34" spans="1:9" x14ac:dyDescent="0.2">
      <c r="A34" s="151"/>
      <c r="B34" s="152"/>
      <c r="C34" s="153"/>
      <c r="D34" s="67"/>
      <c r="E34" s="67"/>
      <c r="F34" s="62"/>
      <c r="G34" s="62"/>
      <c r="H34" s="62"/>
      <c r="I34" s="62"/>
    </row>
    <row r="35" spans="1:9" x14ac:dyDescent="0.2">
      <c r="A35" s="58" t="s">
        <v>46</v>
      </c>
      <c r="B35" s="59"/>
      <c r="C35" s="36"/>
      <c r="D35" s="30">
        <v>146054</v>
      </c>
      <c r="E35" s="30">
        <v>0</v>
      </c>
      <c r="F35" s="62">
        <v>89490</v>
      </c>
      <c r="G35" s="62">
        <v>0</v>
      </c>
      <c r="H35" s="62">
        <v>0</v>
      </c>
      <c r="I35" s="62">
        <v>0</v>
      </c>
    </row>
    <row r="36" spans="1:9" x14ac:dyDescent="0.2">
      <c r="A36" s="151"/>
      <c r="B36" s="152"/>
      <c r="C36" s="153"/>
      <c r="D36" s="67"/>
      <c r="E36" s="67"/>
      <c r="F36" s="62"/>
      <c r="G36" s="62"/>
      <c r="H36" s="62"/>
      <c r="I36" s="62"/>
    </row>
    <row r="37" spans="1:9" x14ac:dyDescent="0.2">
      <c r="A37" s="58" t="s">
        <v>47</v>
      </c>
      <c r="B37" s="154"/>
      <c r="C37" s="155">
        <f>C33-C35</f>
        <v>0</v>
      </c>
      <c r="D37" s="155">
        <f t="shared" ref="D37:I37" si="3">D33-D35</f>
        <v>0</v>
      </c>
      <c r="E37" s="155">
        <f t="shared" si="3"/>
        <v>475</v>
      </c>
      <c r="F37" s="156">
        <f t="shared" si="3"/>
        <v>3784</v>
      </c>
      <c r="G37" s="156">
        <f t="shared" si="3"/>
        <v>3784</v>
      </c>
      <c r="H37" s="156">
        <f t="shared" si="3"/>
        <v>3784</v>
      </c>
      <c r="I37" s="156">
        <f t="shared" si="3"/>
        <v>3784</v>
      </c>
    </row>
    <row r="38" spans="1:9" x14ac:dyDescent="0.2">
      <c r="A38" s="157"/>
      <c r="B38" s="157"/>
      <c r="C38" s="158"/>
      <c r="D38" s="158"/>
      <c r="E38" s="158"/>
      <c r="F38" s="158"/>
      <c r="G38" s="158"/>
      <c r="H38" s="158"/>
      <c r="I38" s="158"/>
    </row>
    <row r="39" spans="1:9" x14ac:dyDescent="0.2">
      <c r="A39" s="14" t="s">
        <v>48</v>
      </c>
      <c r="B39" s="15"/>
      <c r="C39" s="16"/>
      <c r="D39" s="16"/>
      <c r="E39" s="17"/>
      <c r="F39" s="17"/>
      <c r="G39" s="17"/>
      <c r="H39" s="17"/>
      <c r="I39" s="17"/>
    </row>
    <row r="40" spans="1:9" x14ac:dyDescent="0.2">
      <c r="A40" s="18" t="s">
        <v>49</v>
      </c>
      <c r="B40" s="19"/>
      <c r="C40" s="11"/>
      <c r="D40" s="11"/>
      <c r="E40" s="20"/>
      <c r="F40" s="20"/>
      <c r="G40" s="20"/>
      <c r="H40" s="20"/>
      <c r="I40" s="20"/>
    </row>
    <row r="41" spans="1:9" x14ac:dyDescent="0.2">
      <c r="A41" s="21"/>
      <c r="B41" s="22"/>
      <c r="C41" s="23"/>
      <c r="D41" s="23"/>
      <c r="E41" s="23"/>
      <c r="F41" s="23"/>
      <c r="G41" s="23"/>
      <c r="H41" s="23"/>
      <c r="I41" s="23"/>
    </row>
    <row r="42" spans="1:9" x14ac:dyDescent="0.2">
      <c r="A42" s="21" t="s">
        <v>50</v>
      </c>
      <c r="B42" s="22"/>
      <c r="C42" s="7"/>
      <c r="D42" s="7"/>
      <c r="E42" s="23"/>
      <c r="F42" s="23"/>
      <c r="G42" s="23"/>
      <c r="H42" s="23"/>
      <c r="I42" s="23"/>
    </row>
    <row r="43" spans="1:9" x14ac:dyDescent="0.2">
      <c r="A43" s="21"/>
      <c r="B43" s="22"/>
      <c r="C43" s="7"/>
      <c r="D43" s="7"/>
      <c r="E43" s="23"/>
      <c r="F43" s="23"/>
      <c r="G43" s="23"/>
      <c r="H43" s="23"/>
      <c r="I43" s="23"/>
    </row>
    <row r="44" spans="1:9" x14ac:dyDescent="0.2">
      <c r="A44" s="24" t="s">
        <v>51</v>
      </c>
      <c r="B44" s="25"/>
      <c r="C44" s="7"/>
      <c r="D44" s="7"/>
      <c r="E44" s="23"/>
      <c r="F44" s="23"/>
      <c r="G44" s="23"/>
      <c r="H44" s="23"/>
      <c r="I44" s="23"/>
    </row>
    <row r="45" spans="1:9" x14ac:dyDescent="0.2">
      <c r="A45" s="26" t="s">
        <v>52</v>
      </c>
      <c r="B45" s="27"/>
      <c r="C45" s="7"/>
      <c r="D45" s="7"/>
      <c r="E45" s="23"/>
      <c r="F45" s="23"/>
      <c r="G45" s="23"/>
      <c r="H45" s="23"/>
      <c r="I45" s="23"/>
    </row>
  </sheetData>
  <sheetProtection selectLockedCells="1"/>
  <mergeCells count="3">
    <mergeCell ref="A9:I9"/>
    <mergeCell ref="A11:I11"/>
    <mergeCell ref="A18:I18"/>
  </mergeCells>
  <printOptions horizontalCentered="1"/>
  <pageMargins left="0.75" right="0.75" top="0.6" bottom="0.55000000000000004" header="0.28000000000000003" footer="0.16"/>
  <pageSetup scale="85"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BB127-92F2-4828-810E-7274D9F5C490}">
  <dimension ref="A1:L11"/>
  <sheetViews>
    <sheetView workbookViewId="0">
      <selection activeCell="L37" sqref="L37"/>
    </sheetView>
  </sheetViews>
  <sheetFormatPr defaultRowHeight="12.75" x14ac:dyDescent="0.2"/>
  <cols>
    <col min="7" max="7" width="11.85546875" bestFit="1" customWidth="1"/>
    <col min="11" max="11" width="6.5703125" customWidth="1"/>
    <col min="12" max="12" width="10.140625" bestFit="1" customWidth="1"/>
  </cols>
  <sheetData>
    <row r="1" spans="1:12" ht="15" x14ac:dyDescent="0.2">
      <c r="A1" s="39" t="s">
        <v>53</v>
      </c>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x14ac:dyDescent="0.2">
      <c r="A4" s="41" t="s">
        <v>481</v>
      </c>
      <c r="B4" s="40" t="s">
        <v>67</v>
      </c>
      <c r="C4" s="40" t="s">
        <v>68</v>
      </c>
      <c r="D4" s="40">
        <v>2018</v>
      </c>
      <c r="E4" s="40">
        <v>355</v>
      </c>
      <c r="F4" s="41" t="s">
        <v>488</v>
      </c>
      <c r="G4" s="42">
        <v>-3308.91</v>
      </c>
      <c r="H4" s="40" t="s">
        <v>70</v>
      </c>
      <c r="I4" s="40">
        <v>972</v>
      </c>
      <c r="J4" s="41" t="s">
        <v>170</v>
      </c>
      <c r="K4" s="40">
        <v>19</v>
      </c>
      <c r="L4" s="45">
        <v>43646</v>
      </c>
    </row>
    <row r="5" spans="1:12" x14ac:dyDescent="0.2">
      <c r="A5" s="41" t="s">
        <v>481</v>
      </c>
      <c r="B5" s="40" t="s">
        <v>67</v>
      </c>
      <c r="C5" s="40" t="s">
        <v>68</v>
      </c>
      <c r="D5" s="40">
        <v>2018</v>
      </c>
      <c r="E5" s="40">
        <v>355</v>
      </c>
      <c r="F5" s="41" t="s">
        <v>488</v>
      </c>
      <c r="G5" s="42">
        <v>-474.7</v>
      </c>
      <c r="H5" s="40" t="s">
        <v>70</v>
      </c>
      <c r="I5" s="40">
        <v>972</v>
      </c>
      <c r="J5" s="41" t="s">
        <v>124</v>
      </c>
      <c r="K5" s="40">
        <v>35</v>
      </c>
      <c r="L5" s="45">
        <v>43308</v>
      </c>
    </row>
    <row r="6" spans="1:12" x14ac:dyDescent="0.2">
      <c r="A6" s="41" t="s">
        <v>481</v>
      </c>
      <c r="B6" s="40" t="s">
        <v>67</v>
      </c>
      <c r="C6" s="40" t="s">
        <v>68</v>
      </c>
      <c r="D6" s="40">
        <v>2019</v>
      </c>
      <c r="E6" s="40">
        <v>355</v>
      </c>
      <c r="F6" s="41" t="s">
        <v>488</v>
      </c>
      <c r="G6" s="42">
        <v>792108</v>
      </c>
      <c r="H6" s="40" t="s">
        <v>70</v>
      </c>
      <c r="I6" s="40">
        <v>971</v>
      </c>
      <c r="J6" s="41" t="s">
        <v>74</v>
      </c>
      <c r="K6" s="40">
        <v>6</v>
      </c>
      <c r="L6" s="45">
        <v>43532</v>
      </c>
    </row>
    <row r="7" spans="1:12" x14ac:dyDescent="0.2">
      <c r="A7" s="41" t="s">
        <v>481</v>
      </c>
      <c r="B7" s="40" t="s">
        <v>67</v>
      </c>
      <c r="C7" s="40" t="s">
        <v>68</v>
      </c>
      <c r="D7" s="40">
        <v>2019</v>
      </c>
      <c r="E7" s="40">
        <v>355</v>
      </c>
      <c r="F7" s="41" t="s">
        <v>488</v>
      </c>
      <c r="G7" s="42">
        <v>-500000</v>
      </c>
      <c r="H7" s="40" t="s">
        <v>70</v>
      </c>
      <c r="I7" s="40">
        <v>971</v>
      </c>
      <c r="J7" s="41" t="s">
        <v>497</v>
      </c>
      <c r="K7" s="40">
        <v>1</v>
      </c>
      <c r="L7" s="45">
        <v>43637</v>
      </c>
    </row>
    <row r="8" spans="1:12" x14ac:dyDescent="0.2">
      <c r="A8" s="41" t="s">
        <v>481</v>
      </c>
      <c r="B8" s="40" t="s">
        <v>67</v>
      </c>
      <c r="C8" s="40" t="s">
        <v>68</v>
      </c>
      <c r="D8" s="40">
        <v>2019</v>
      </c>
      <c r="E8" s="40">
        <v>355</v>
      </c>
      <c r="F8" s="41" t="s">
        <v>488</v>
      </c>
      <c r="G8" s="42">
        <v>3308.91</v>
      </c>
      <c r="H8" s="40" t="s">
        <v>70</v>
      </c>
      <c r="I8" s="40">
        <v>971</v>
      </c>
      <c r="J8" s="41" t="s">
        <v>170</v>
      </c>
      <c r="K8" s="40">
        <v>9</v>
      </c>
      <c r="L8" s="45">
        <v>43646</v>
      </c>
    </row>
    <row r="9" spans="1:12" x14ac:dyDescent="0.2">
      <c r="A9" s="41" t="s">
        <v>481</v>
      </c>
      <c r="B9" s="40" t="s">
        <v>67</v>
      </c>
      <c r="C9" s="40" t="s">
        <v>68</v>
      </c>
      <c r="D9" s="40">
        <v>2019</v>
      </c>
      <c r="E9" s="40">
        <v>355</v>
      </c>
      <c r="F9" s="41" t="s">
        <v>488</v>
      </c>
      <c r="G9" s="42">
        <v>474.7</v>
      </c>
      <c r="H9" s="40" t="s">
        <v>70</v>
      </c>
      <c r="I9" s="40">
        <v>971</v>
      </c>
      <c r="J9" s="41" t="s">
        <v>124</v>
      </c>
      <c r="K9" s="40">
        <v>34</v>
      </c>
      <c r="L9" s="45">
        <v>43308</v>
      </c>
    </row>
    <row r="10" spans="1:12" x14ac:dyDescent="0.2">
      <c r="A10" s="41" t="s">
        <v>481</v>
      </c>
      <c r="B10" s="40" t="s">
        <v>67</v>
      </c>
      <c r="C10" s="40" t="s">
        <v>68</v>
      </c>
      <c r="D10" s="40">
        <v>2019</v>
      </c>
      <c r="E10" s="40">
        <v>355</v>
      </c>
      <c r="F10" s="41" t="s">
        <v>488</v>
      </c>
      <c r="G10" s="42">
        <v>292108</v>
      </c>
      <c r="H10" s="40" t="s">
        <v>70</v>
      </c>
      <c r="I10" s="40">
        <v>971</v>
      </c>
      <c r="J10" s="41" t="s">
        <v>87</v>
      </c>
      <c r="K10" s="40">
        <v>6</v>
      </c>
      <c r="L10" s="45">
        <v>43404</v>
      </c>
    </row>
    <row r="11" spans="1:12" ht="13.5" thickBot="1" x14ac:dyDescent="0.25">
      <c r="A11" s="41"/>
      <c r="B11" s="40"/>
      <c r="C11" s="40"/>
      <c r="D11" s="40"/>
      <c r="E11" s="40"/>
      <c r="F11" s="41"/>
      <c r="G11" s="46">
        <f>SUM(G4:G10)</f>
        <v>584216</v>
      </c>
      <c r="H11" s="40"/>
      <c r="I11" s="40"/>
      <c r="J11" s="41"/>
      <c r="K11" s="40"/>
      <c r="L11" s="41"/>
    </row>
  </sheetData>
  <pageMargins left="0.75" right="0.75" top="1" bottom="1" header="0.5" footer="0.5"/>
  <pageSetup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BE05F-B798-4CCB-A76C-D50B8AF0EDC9}">
  <sheetPr>
    <pageSetUpPr fitToPage="1"/>
  </sheetPr>
  <dimension ref="A1:I45"/>
  <sheetViews>
    <sheetView zoomScaleNormal="100" workbookViewId="0">
      <selection activeCell="H5" sqref="H5"/>
    </sheetView>
  </sheetViews>
  <sheetFormatPr defaultRowHeight="12.75" x14ac:dyDescent="0.2"/>
  <cols>
    <col min="1" max="2" width="14.7109375" customWidth="1"/>
    <col min="3" max="8" width="14" customWidth="1"/>
    <col min="9" max="9" width="13.140625" customWidth="1"/>
  </cols>
  <sheetData>
    <row r="1" spans="1:9" x14ac:dyDescent="0.2">
      <c r="A1" s="53"/>
      <c r="B1" s="53"/>
      <c r="C1" s="53"/>
      <c r="D1" s="53"/>
      <c r="E1" s="53"/>
      <c r="F1" s="53"/>
      <c r="G1" s="53"/>
      <c r="H1" s="53"/>
      <c r="I1" s="53"/>
    </row>
    <row r="2" spans="1:9" x14ac:dyDescent="0.2">
      <c r="A2" s="53" t="s">
        <v>0</v>
      </c>
      <c r="B2" s="49" t="s">
        <v>1</v>
      </c>
      <c r="C2" s="49"/>
      <c r="D2" s="49"/>
      <c r="E2" s="55"/>
      <c r="F2" s="53"/>
      <c r="G2" s="144" t="s">
        <v>2</v>
      </c>
      <c r="H2" s="50" t="s">
        <v>342</v>
      </c>
      <c r="I2" s="49"/>
    </row>
    <row r="3" spans="1:9" x14ac:dyDescent="0.2">
      <c r="A3" s="53" t="s">
        <v>4</v>
      </c>
      <c r="B3" s="120" t="s">
        <v>343</v>
      </c>
      <c r="C3" s="49"/>
      <c r="D3" s="49"/>
      <c r="E3" s="55"/>
      <c r="F3" s="53"/>
      <c r="G3" s="144" t="s">
        <v>6</v>
      </c>
      <c r="H3" s="52" t="s">
        <v>344</v>
      </c>
      <c r="I3" s="51"/>
    </row>
    <row r="4" spans="1:9" x14ac:dyDescent="0.2">
      <c r="A4" s="53" t="s">
        <v>8</v>
      </c>
      <c r="B4" s="49" t="s">
        <v>345</v>
      </c>
      <c r="C4" s="49"/>
      <c r="D4" s="49"/>
      <c r="E4" s="55"/>
      <c r="F4" s="53"/>
      <c r="G4" s="144" t="s">
        <v>10</v>
      </c>
      <c r="H4" s="28" t="s">
        <v>11</v>
      </c>
      <c r="I4" s="49"/>
    </row>
    <row r="5" spans="1:9" x14ac:dyDescent="0.2">
      <c r="A5" s="53" t="s">
        <v>12</v>
      </c>
      <c r="B5" s="49" t="s">
        <v>346</v>
      </c>
      <c r="C5" s="51"/>
      <c r="D5" s="51"/>
      <c r="E5" s="55"/>
      <c r="F5" s="53"/>
      <c r="G5" s="144" t="s">
        <v>14</v>
      </c>
      <c r="H5" s="29" t="s">
        <v>592</v>
      </c>
      <c r="I5" s="51"/>
    </row>
    <row r="6" spans="1:9" x14ac:dyDescent="0.2">
      <c r="A6" s="53"/>
      <c r="B6" s="53"/>
      <c r="C6" s="53"/>
      <c r="D6" s="53"/>
      <c r="E6" s="53"/>
      <c r="F6" s="53"/>
      <c r="G6" s="53"/>
      <c r="H6" s="53"/>
      <c r="I6" s="53"/>
    </row>
    <row r="7" spans="1:9" x14ac:dyDescent="0.2">
      <c r="A7" s="53"/>
      <c r="B7" s="53"/>
      <c r="C7" s="53"/>
      <c r="D7" s="53"/>
      <c r="E7" s="53"/>
      <c r="F7" s="53"/>
      <c r="G7" s="53"/>
      <c r="H7" s="53"/>
      <c r="I7" s="53"/>
    </row>
    <row r="8" spans="1:9" x14ac:dyDescent="0.2">
      <c r="A8" s="53" t="s">
        <v>15</v>
      </c>
      <c r="B8" s="53"/>
      <c r="C8" s="55"/>
      <c r="D8" s="55"/>
      <c r="E8" s="55"/>
      <c r="F8" s="55"/>
      <c r="G8" s="55"/>
      <c r="H8" s="55"/>
      <c r="I8" s="55"/>
    </row>
    <row r="9" spans="1:9" ht="12.75" customHeight="1" x14ac:dyDescent="0.2">
      <c r="A9" s="454" t="s">
        <v>347</v>
      </c>
      <c r="B9" s="454"/>
      <c r="C9" s="454"/>
      <c r="D9" s="454"/>
      <c r="E9" s="454"/>
      <c r="F9" s="454"/>
      <c r="G9" s="454"/>
      <c r="H9" s="454"/>
      <c r="I9" s="454"/>
    </row>
    <row r="10" spans="1:9" x14ac:dyDescent="0.2">
      <c r="A10" s="53" t="s">
        <v>18</v>
      </c>
      <c r="B10" s="53"/>
      <c r="C10" s="55"/>
      <c r="D10" s="55"/>
      <c r="E10" s="55"/>
      <c r="F10" s="55"/>
      <c r="G10" s="55"/>
      <c r="H10" s="55"/>
      <c r="I10" s="55"/>
    </row>
    <row r="11" spans="1:9" ht="29.25" customHeight="1" x14ac:dyDescent="0.2">
      <c r="A11" s="482" t="s">
        <v>348</v>
      </c>
      <c r="B11" s="483"/>
      <c r="C11" s="483"/>
      <c r="D11" s="483"/>
      <c r="E11" s="483"/>
      <c r="F11" s="483"/>
      <c r="G11" s="483"/>
      <c r="H11" s="483"/>
      <c r="I11" s="483"/>
    </row>
    <row r="12" spans="1:9" x14ac:dyDescent="0.2">
      <c r="A12" s="53" t="s">
        <v>20</v>
      </c>
      <c r="B12" s="53"/>
      <c r="C12" s="55"/>
      <c r="D12" s="55"/>
      <c r="E12" s="55"/>
      <c r="F12" s="55"/>
      <c r="G12" s="55"/>
      <c r="H12" s="55"/>
      <c r="I12" s="55"/>
    </row>
    <row r="13" spans="1:9" ht="52.5" customHeight="1" x14ac:dyDescent="0.2">
      <c r="A13" s="454" t="s">
        <v>349</v>
      </c>
      <c r="B13" s="454"/>
      <c r="C13" s="454"/>
      <c r="D13" s="454"/>
      <c r="E13" s="454"/>
      <c r="F13" s="454"/>
      <c r="G13" s="454"/>
      <c r="H13" s="454"/>
      <c r="I13" s="454"/>
    </row>
    <row r="14" spans="1:9" x14ac:dyDescent="0.2">
      <c r="A14" s="57" t="s">
        <v>22</v>
      </c>
      <c r="B14" s="53"/>
      <c r="C14" s="55"/>
      <c r="D14" s="55"/>
      <c r="E14" s="55"/>
      <c r="F14" s="55"/>
      <c r="G14" s="55"/>
      <c r="H14" s="55"/>
      <c r="I14" s="55"/>
    </row>
    <row r="15" spans="1:9" x14ac:dyDescent="0.2">
      <c r="A15" s="53" t="s">
        <v>350</v>
      </c>
      <c r="B15" s="53"/>
      <c r="C15" s="55"/>
      <c r="D15" s="55"/>
      <c r="E15" s="55"/>
      <c r="F15" s="55"/>
      <c r="G15" s="55"/>
      <c r="H15" s="55"/>
      <c r="I15" s="55"/>
    </row>
    <row r="16" spans="1:9" x14ac:dyDescent="0.2">
      <c r="A16" s="57" t="s">
        <v>24</v>
      </c>
      <c r="B16" s="53" t="s">
        <v>351</v>
      </c>
      <c r="C16" s="55"/>
      <c r="D16" s="55"/>
      <c r="E16" s="55"/>
      <c r="F16" s="55"/>
      <c r="G16" s="55"/>
      <c r="H16" s="55"/>
      <c r="I16" s="55"/>
    </row>
    <row r="17" spans="1:9" x14ac:dyDescent="0.2">
      <c r="A17" s="55"/>
      <c r="B17" s="55"/>
      <c r="C17" s="55"/>
      <c r="D17" s="55"/>
      <c r="E17" s="55"/>
      <c r="F17" s="55"/>
      <c r="G17" s="55"/>
      <c r="H17" s="55"/>
      <c r="I17" s="55"/>
    </row>
    <row r="18" spans="1:9" x14ac:dyDescent="0.2">
      <c r="A18" s="448" t="s">
        <v>27</v>
      </c>
      <c r="B18" s="449"/>
      <c r="C18" s="449"/>
      <c r="D18" s="449"/>
      <c r="E18" s="449"/>
      <c r="F18" s="449"/>
      <c r="G18" s="449"/>
      <c r="H18" s="449"/>
      <c r="I18" s="450"/>
    </row>
    <row r="19" spans="1:9" x14ac:dyDescent="0.2">
      <c r="A19" s="58"/>
      <c r="B19" s="59"/>
      <c r="C19" s="145" t="s">
        <v>28</v>
      </c>
      <c r="D19" s="145" t="s">
        <v>29</v>
      </c>
      <c r="E19" s="145" t="s">
        <v>30</v>
      </c>
      <c r="F19" s="145" t="s">
        <v>31</v>
      </c>
      <c r="G19" s="145" t="s">
        <v>32</v>
      </c>
      <c r="H19" s="145" t="s">
        <v>33</v>
      </c>
      <c r="I19" s="145" t="s">
        <v>34</v>
      </c>
    </row>
    <row r="20" spans="1:9" x14ac:dyDescent="0.2">
      <c r="A20" s="58"/>
      <c r="B20" s="59"/>
      <c r="C20" s="146" t="s">
        <v>35</v>
      </c>
      <c r="D20" s="147" t="s">
        <v>35</v>
      </c>
      <c r="E20" s="146" t="s">
        <v>35</v>
      </c>
      <c r="F20" s="146" t="s">
        <v>35</v>
      </c>
      <c r="G20" s="146" t="s">
        <v>36</v>
      </c>
      <c r="H20" s="146" t="s">
        <v>36</v>
      </c>
      <c r="I20" s="146" t="s">
        <v>36</v>
      </c>
    </row>
    <row r="21" spans="1:9" x14ac:dyDescent="0.2">
      <c r="A21" s="58" t="s">
        <v>37</v>
      </c>
      <c r="B21" s="59"/>
      <c r="C21" s="30">
        <v>19070872</v>
      </c>
      <c r="D21" s="30">
        <v>19223178</v>
      </c>
      <c r="E21" s="30">
        <v>20189440</v>
      </c>
      <c r="F21" s="62">
        <v>20189440</v>
      </c>
      <c r="G21" s="62">
        <v>20528379</v>
      </c>
      <c r="H21" s="62">
        <v>20551330</v>
      </c>
      <c r="I21" s="62">
        <v>22000000</v>
      </c>
    </row>
    <row r="22" spans="1:9" x14ac:dyDescent="0.2">
      <c r="A22" s="58" t="s">
        <v>38</v>
      </c>
      <c r="B22" s="59"/>
      <c r="C22" s="62">
        <v>9259261</v>
      </c>
      <c r="D22" s="62">
        <v>11891244</v>
      </c>
      <c r="E22" s="62">
        <v>10047810</v>
      </c>
      <c r="F22" s="62">
        <f t="shared" ref="F22:I22" si="0">E33</f>
        <v>11758584</v>
      </c>
      <c r="G22" s="62">
        <f t="shared" si="0"/>
        <v>13545560</v>
      </c>
      <c r="H22" s="62">
        <f t="shared" si="0"/>
        <v>17445560</v>
      </c>
      <c r="I22" s="62">
        <f t="shared" si="0"/>
        <v>22345560</v>
      </c>
    </row>
    <row r="23" spans="1:9" x14ac:dyDescent="0.2">
      <c r="A23" s="58" t="s">
        <v>39</v>
      </c>
      <c r="B23" s="59"/>
      <c r="C23" s="30">
        <v>16548229</v>
      </c>
      <c r="D23" s="30">
        <v>16969497</v>
      </c>
      <c r="E23" s="30">
        <v>18484647</v>
      </c>
      <c r="F23" s="62">
        <f>25705+17860755</f>
        <v>17886460</v>
      </c>
      <c r="G23" s="62">
        <v>21000000</v>
      </c>
      <c r="H23" s="62">
        <v>22000000</v>
      </c>
      <c r="I23" s="62">
        <v>22000000</v>
      </c>
    </row>
    <row r="24" spans="1:9" x14ac:dyDescent="0.2">
      <c r="A24" s="58" t="s">
        <v>40</v>
      </c>
      <c r="B24" s="59"/>
      <c r="C24" s="31">
        <v>12173138</v>
      </c>
      <c r="D24" s="31">
        <v>16812208</v>
      </c>
      <c r="E24" s="31">
        <v>14428252</v>
      </c>
      <c r="F24" s="63">
        <v>15311121</v>
      </c>
      <c r="G24" s="62">
        <v>18000000</v>
      </c>
      <c r="H24" s="62">
        <v>18000000</v>
      </c>
      <c r="I24" s="62">
        <v>18000000</v>
      </c>
    </row>
    <row r="25" spans="1:9" x14ac:dyDescent="0.2">
      <c r="A25" s="58"/>
      <c r="B25" s="59"/>
      <c r="C25" s="63"/>
      <c r="D25" s="62"/>
      <c r="E25" s="62"/>
      <c r="F25" s="62"/>
      <c r="G25" s="62"/>
      <c r="H25" s="62"/>
      <c r="I25" s="62"/>
    </row>
    <row r="26" spans="1:9" x14ac:dyDescent="0.2">
      <c r="A26" s="58" t="s">
        <v>41</v>
      </c>
      <c r="B26" s="51"/>
      <c r="C26" s="148"/>
      <c r="D26" s="148"/>
      <c r="E26" s="148"/>
      <c r="F26" s="148"/>
      <c r="G26" s="148"/>
      <c r="H26" s="148"/>
      <c r="I26" s="63"/>
    </row>
    <row r="27" spans="1:9" x14ac:dyDescent="0.2">
      <c r="A27" s="149" t="s">
        <v>42</v>
      </c>
      <c r="B27" s="59"/>
      <c r="C27" s="63"/>
      <c r="D27" s="150"/>
      <c r="E27" s="148"/>
      <c r="F27" s="148"/>
      <c r="G27" s="148"/>
      <c r="H27" s="148"/>
      <c r="I27" s="63"/>
    </row>
    <row r="28" spans="1:9" x14ac:dyDescent="0.2">
      <c r="A28" s="151" t="s">
        <v>43</v>
      </c>
      <c r="B28" s="152"/>
      <c r="C28" s="30">
        <v>-1743108</v>
      </c>
      <c r="D28" s="30">
        <v>-2000723</v>
      </c>
      <c r="E28" s="30">
        <v>-2345621</v>
      </c>
      <c r="F28" s="62">
        <f>18552881-19341244</f>
        <v>-788363</v>
      </c>
      <c r="G28" s="62">
        <v>900000</v>
      </c>
      <c r="H28" s="62">
        <v>900000</v>
      </c>
      <c r="I28" s="62">
        <v>900000</v>
      </c>
    </row>
    <row r="29" spans="1:9" x14ac:dyDescent="0.2">
      <c r="A29" s="151"/>
      <c r="B29" s="152"/>
      <c r="C29" s="63"/>
      <c r="D29" s="62"/>
      <c r="E29" s="62"/>
      <c r="F29" s="62"/>
      <c r="G29" s="62"/>
      <c r="H29" s="62"/>
      <c r="I29" s="62"/>
    </row>
    <row r="30" spans="1:9" x14ac:dyDescent="0.2">
      <c r="A30" s="151"/>
      <c r="B30" s="152"/>
      <c r="C30" s="63"/>
      <c r="D30" s="62"/>
      <c r="E30" s="62"/>
      <c r="F30" s="62"/>
      <c r="G30" s="62"/>
      <c r="H30" s="62"/>
      <c r="I30" s="62"/>
    </row>
    <row r="31" spans="1:9" x14ac:dyDescent="0.2">
      <c r="A31" s="58" t="s">
        <v>44</v>
      </c>
      <c r="B31" s="59"/>
      <c r="C31" s="63">
        <f t="shared" ref="C31:I31" si="1">SUM(C28:C30)</f>
        <v>-1743108</v>
      </c>
      <c r="D31" s="63">
        <f t="shared" si="1"/>
        <v>-2000723</v>
      </c>
      <c r="E31" s="63">
        <f t="shared" si="1"/>
        <v>-2345621</v>
      </c>
      <c r="F31" s="63">
        <f t="shared" si="1"/>
        <v>-788363</v>
      </c>
      <c r="G31" s="63">
        <f t="shared" si="1"/>
        <v>900000</v>
      </c>
      <c r="H31" s="63">
        <f t="shared" si="1"/>
        <v>900000</v>
      </c>
      <c r="I31" s="63">
        <f t="shared" si="1"/>
        <v>900000</v>
      </c>
    </row>
    <row r="32" spans="1:9" x14ac:dyDescent="0.2">
      <c r="A32" s="58"/>
      <c r="B32" s="59"/>
      <c r="C32" s="63"/>
      <c r="D32" s="62"/>
      <c r="E32" s="62"/>
      <c r="F32" s="62"/>
      <c r="G32" s="62"/>
      <c r="H32" s="62"/>
      <c r="I32" s="62"/>
    </row>
    <row r="33" spans="1:9" x14ac:dyDescent="0.2">
      <c r="A33" s="58" t="s">
        <v>45</v>
      </c>
      <c r="B33" s="59"/>
      <c r="C33" s="63">
        <f>+C22+C23-C24+C31</f>
        <v>11891244</v>
      </c>
      <c r="D33" s="63">
        <f t="shared" ref="D33:I33" si="2">+D22+D23-D24+D31</f>
        <v>10047810</v>
      </c>
      <c r="E33" s="63">
        <f>+E22+E23-E24+E31</f>
        <v>11758584</v>
      </c>
      <c r="F33" s="63">
        <f t="shared" si="2"/>
        <v>13545560</v>
      </c>
      <c r="G33" s="63">
        <f>+G22+G23-G24+G31</f>
        <v>17445560</v>
      </c>
      <c r="H33" s="63">
        <f>+H22+H23-H24+H31</f>
        <v>22345560</v>
      </c>
      <c r="I33" s="63">
        <f t="shared" si="2"/>
        <v>27245560</v>
      </c>
    </row>
    <row r="34" spans="1:9" x14ac:dyDescent="0.2">
      <c r="A34" s="151"/>
      <c r="B34" s="152"/>
      <c r="C34" s="153"/>
      <c r="D34" s="67"/>
      <c r="E34" s="67"/>
      <c r="F34" s="62"/>
      <c r="G34" s="62"/>
      <c r="H34" s="62"/>
      <c r="I34" s="62"/>
    </row>
    <row r="35" spans="1:9" x14ac:dyDescent="0.2">
      <c r="A35" s="58" t="s">
        <v>46</v>
      </c>
      <c r="B35" s="59"/>
      <c r="C35" s="30">
        <v>3403282</v>
      </c>
      <c r="D35" s="30">
        <v>4023209</v>
      </c>
      <c r="E35" s="30">
        <v>2976479</v>
      </c>
      <c r="F35" s="62">
        <f>1786867+2100153</f>
        <v>3887020</v>
      </c>
      <c r="G35" s="62">
        <v>5800000</v>
      </c>
      <c r="H35" s="62">
        <v>5800000</v>
      </c>
      <c r="I35" s="62">
        <v>5800000</v>
      </c>
    </row>
    <row r="36" spans="1:9" x14ac:dyDescent="0.2">
      <c r="A36" s="151"/>
      <c r="B36" s="152"/>
      <c r="C36" s="153"/>
      <c r="D36" s="67"/>
      <c r="E36" s="67"/>
      <c r="F36" s="62"/>
      <c r="G36" s="62"/>
      <c r="H36" s="62"/>
      <c r="I36" s="62"/>
    </row>
    <row r="37" spans="1:9" x14ac:dyDescent="0.2">
      <c r="A37" s="58" t="s">
        <v>47</v>
      </c>
      <c r="B37" s="154"/>
      <c r="C37" s="155">
        <f>C33-C35</f>
        <v>8487962</v>
      </c>
      <c r="D37" s="155">
        <f t="shared" ref="D37:I37" si="3">D33-D35</f>
        <v>6024601</v>
      </c>
      <c r="E37" s="155">
        <f t="shared" si="3"/>
        <v>8782105</v>
      </c>
      <c r="F37" s="156">
        <f t="shared" si="3"/>
        <v>9658540</v>
      </c>
      <c r="G37" s="156">
        <f t="shared" si="3"/>
        <v>11645560</v>
      </c>
      <c r="H37" s="156">
        <f t="shared" si="3"/>
        <v>16545560</v>
      </c>
      <c r="I37" s="156">
        <f t="shared" si="3"/>
        <v>21445560</v>
      </c>
    </row>
    <row r="38" spans="1:9" x14ac:dyDescent="0.2">
      <c r="A38" s="157"/>
      <c r="B38" s="157"/>
      <c r="C38" s="158"/>
      <c r="D38" s="158"/>
      <c r="E38" s="158"/>
      <c r="F38" s="158"/>
      <c r="G38" s="158"/>
      <c r="H38" s="158"/>
      <c r="I38" s="158"/>
    </row>
    <row r="39" spans="1:9" x14ac:dyDescent="0.2">
      <c r="A39" s="14" t="s">
        <v>48</v>
      </c>
      <c r="B39" s="15"/>
      <c r="C39" s="16"/>
      <c r="D39" s="16"/>
      <c r="E39" s="17"/>
      <c r="F39" s="17"/>
      <c r="G39" s="17"/>
      <c r="H39" s="17"/>
      <c r="I39" s="17"/>
    </row>
    <row r="40" spans="1:9" x14ac:dyDescent="0.2">
      <c r="A40" s="18" t="s">
        <v>49</v>
      </c>
      <c r="B40" s="19"/>
      <c r="C40" s="11"/>
      <c r="D40" s="11"/>
      <c r="E40" s="20"/>
      <c r="F40" s="20"/>
      <c r="G40" s="20"/>
      <c r="H40" s="20"/>
      <c r="I40" s="20"/>
    </row>
    <row r="41" spans="1:9" x14ac:dyDescent="0.2">
      <c r="A41" s="21"/>
      <c r="B41" s="22"/>
      <c r="C41" s="23"/>
      <c r="D41" s="23"/>
      <c r="E41" s="23"/>
      <c r="F41" s="23"/>
      <c r="G41" s="23"/>
      <c r="H41" s="23"/>
      <c r="I41" s="23"/>
    </row>
    <row r="42" spans="1:9" x14ac:dyDescent="0.2">
      <c r="A42" s="21" t="s">
        <v>50</v>
      </c>
      <c r="B42" s="22"/>
      <c r="C42" s="7"/>
      <c r="D42" s="7"/>
      <c r="E42" s="23"/>
      <c r="F42" s="23"/>
      <c r="G42" s="23"/>
      <c r="H42" s="23"/>
      <c r="I42" s="23"/>
    </row>
    <row r="43" spans="1:9" x14ac:dyDescent="0.2">
      <c r="A43" s="21"/>
      <c r="B43" s="22"/>
      <c r="C43" s="7"/>
      <c r="D43" s="7"/>
      <c r="E43" s="23"/>
      <c r="F43" s="23"/>
      <c r="G43" s="23"/>
      <c r="H43" s="23"/>
      <c r="I43" s="23"/>
    </row>
    <row r="44" spans="1:9" x14ac:dyDescent="0.2">
      <c r="A44" s="24" t="s">
        <v>51</v>
      </c>
      <c r="B44" s="25"/>
      <c r="C44" s="7"/>
      <c r="D44" s="7"/>
      <c r="E44" s="23"/>
      <c r="F44" s="23"/>
      <c r="G44" s="23"/>
      <c r="H44" s="23"/>
      <c r="I44" s="23"/>
    </row>
    <row r="45" spans="1:9" x14ac:dyDescent="0.2">
      <c r="A45" s="26" t="s">
        <v>52</v>
      </c>
      <c r="B45" s="27"/>
      <c r="C45" s="7"/>
      <c r="D45" s="7"/>
      <c r="E45" s="23"/>
      <c r="F45" s="23"/>
      <c r="G45" s="23"/>
      <c r="H45" s="23"/>
      <c r="I45" s="23"/>
    </row>
  </sheetData>
  <sheetProtection selectLockedCells="1"/>
  <mergeCells count="4">
    <mergeCell ref="A9:I9"/>
    <mergeCell ref="A11:I11"/>
    <mergeCell ref="A13:I13"/>
    <mergeCell ref="A18:I18"/>
  </mergeCells>
  <printOptions horizontalCentered="1"/>
  <pageMargins left="0.75" right="0.75" top="0.6" bottom="0.55000000000000004" header="0.28000000000000003" footer="0.16"/>
  <pageSetup scale="85"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40D8E-5E9A-40BA-ADB4-DE82FDB1ABE4}">
  <dimension ref="A1:L243"/>
  <sheetViews>
    <sheetView workbookViewId="0">
      <selection activeCell="L37" sqref="L37"/>
    </sheetView>
  </sheetViews>
  <sheetFormatPr defaultRowHeight="12.75" x14ac:dyDescent="0.2"/>
  <cols>
    <col min="7" max="7" width="15" bestFit="1" customWidth="1"/>
    <col min="12" max="12" width="12.5703125" customWidth="1"/>
  </cols>
  <sheetData>
    <row r="1" spans="1:12" ht="15" x14ac:dyDescent="0.2">
      <c r="A1" s="39" t="s">
        <v>53</v>
      </c>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ht="15" x14ac:dyDescent="0.2">
      <c r="A4" s="127" t="s">
        <v>352</v>
      </c>
      <c r="B4" s="128" t="s">
        <v>67</v>
      </c>
      <c r="C4" s="128" t="s">
        <v>68</v>
      </c>
      <c r="D4" s="128">
        <v>2013</v>
      </c>
      <c r="E4" s="128">
        <v>359</v>
      </c>
      <c r="F4" s="127" t="s">
        <v>353</v>
      </c>
      <c r="G4" s="129">
        <v>-8032.5</v>
      </c>
      <c r="H4" s="128" t="s">
        <v>70</v>
      </c>
      <c r="I4" s="128">
        <v>972</v>
      </c>
      <c r="J4" s="127" t="s">
        <v>354</v>
      </c>
      <c r="K4" s="128">
        <v>1</v>
      </c>
      <c r="L4" s="130">
        <v>43560</v>
      </c>
    </row>
    <row r="5" spans="1:12" ht="15" x14ac:dyDescent="0.2">
      <c r="A5" s="127" t="s">
        <v>352</v>
      </c>
      <c r="B5" s="128" t="s">
        <v>67</v>
      </c>
      <c r="C5" s="128" t="s">
        <v>68</v>
      </c>
      <c r="D5" s="128">
        <v>2013</v>
      </c>
      <c r="E5" s="128">
        <v>359</v>
      </c>
      <c r="F5" s="127" t="s">
        <v>353</v>
      </c>
      <c r="G5" s="129">
        <v>-91623</v>
      </c>
      <c r="H5" s="128" t="s">
        <v>70</v>
      </c>
      <c r="I5" s="128">
        <v>972</v>
      </c>
      <c r="J5" s="127" t="s">
        <v>355</v>
      </c>
      <c r="K5" s="128">
        <v>1</v>
      </c>
      <c r="L5" s="130">
        <v>43602</v>
      </c>
    </row>
    <row r="6" spans="1:12" ht="15" x14ac:dyDescent="0.2">
      <c r="A6" s="127" t="s">
        <v>352</v>
      </c>
      <c r="B6" s="128" t="s">
        <v>67</v>
      </c>
      <c r="C6" s="128" t="s">
        <v>68</v>
      </c>
      <c r="D6" s="128">
        <v>2016</v>
      </c>
      <c r="E6" s="128">
        <v>359</v>
      </c>
      <c r="F6" s="127" t="s">
        <v>353</v>
      </c>
      <c r="G6" s="129">
        <v>-4879.3100000000004</v>
      </c>
      <c r="H6" s="128" t="s">
        <v>70</v>
      </c>
      <c r="I6" s="128">
        <v>972</v>
      </c>
      <c r="J6" s="127" t="s">
        <v>356</v>
      </c>
      <c r="K6" s="128">
        <v>1</v>
      </c>
      <c r="L6" s="130">
        <v>43560</v>
      </c>
    </row>
    <row r="7" spans="1:12" ht="15" x14ac:dyDescent="0.2">
      <c r="A7" s="127" t="s">
        <v>352</v>
      </c>
      <c r="B7" s="128" t="s">
        <v>67</v>
      </c>
      <c r="C7" s="128" t="s">
        <v>68</v>
      </c>
      <c r="D7" s="128">
        <v>2017</v>
      </c>
      <c r="E7" s="128">
        <v>359</v>
      </c>
      <c r="F7" s="127" t="s">
        <v>353</v>
      </c>
      <c r="G7" s="129">
        <v>-319882.31</v>
      </c>
      <c r="H7" s="128" t="s">
        <v>70</v>
      </c>
      <c r="I7" s="128">
        <v>972</v>
      </c>
      <c r="J7" s="127" t="s">
        <v>357</v>
      </c>
      <c r="K7" s="128">
        <v>1</v>
      </c>
      <c r="L7" s="130">
        <v>43306</v>
      </c>
    </row>
    <row r="8" spans="1:12" ht="15" x14ac:dyDescent="0.2">
      <c r="A8" s="127" t="s">
        <v>352</v>
      </c>
      <c r="B8" s="128" t="s">
        <v>67</v>
      </c>
      <c r="C8" s="128" t="s">
        <v>68</v>
      </c>
      <c r="D8" s="128">
        <v>2017</v>
      </c>
      <c r="E8" s="128">
        <v>359</v>
      </c>
      <c r="F8" s="127" t="s">
        <v>353</v>
      </c>
      <c r="G8" s="129">
        <v>-444367.13</v>
      </c>
      <c r="H8" s="128" t="s">
        <v>70</v>
      </c>
      <c r="I8" s="128">
        <v>972</v>
      </c>
      <c r="J8" s="127" t="s">
        <v>358</v>
      </c>
      <c r="K8" s="128">
        <v>1</v>
      </c>
      <c r="L8" s="130">
        <v>43319</v>
      </c>
    </row>
    <row r="9" spans="1:12" ht="15" x14ac:dyDescent="0.2">
      <c r="A9" s="127" t="s">
        <v>352</v>
      </c>
      <c r="B9" s="128" t="s">
        <v>67</v>
      </c>
      <c r="C9" s="128" t="s">
        <v>68</v>
      </c>
      <c r="D9" s="128">
        <v>2018</v>
      </c>
      <c r="E9" s="128">
        <v>359</v>
      </c>
      <c r="F9" s="127" t="s">
        <v>353</v>
      </c>
      <c r="G9" s="129">
        <v>-256090</v>
      </c>
      <c r="H9" s="128" t="s">
        <v>70</v>
      </c>
      <c r="I9" s="128">
        <v>972</v>
      </c>
      <c r="J9" s="127" t="s">
        <v>359</v>
      </c>
      <c r="K9" s="128">
        <v>1</v>
      </c>
      <c r="L9" s="130">
        <v>43521</v>
      </c>
    </row>
    <row r="10" spans="1:12" ht="15" x14ac:dyDescent="0.2">
      <c r="A10" s="127" t="s">
        <v>352</v>
      </c>
      <c r="B10" s="128" t="s">
        <v>67</v>
      </c>
      <c r="C10" s="128" t="s">
        <v>68</v>
      </c>
      <c r="D10" s="128">
        <v>2018</v>
      </c>
      <c r="E10" s="128">
        <v>359</v>
      </c>
      <c r="F10" s="127" t="s">
        <v>353</v>
      </c>
      <c r="G10" s="129">
        <v>-300000</v>
      </c>
      <c r="H10" s="128" t="s">
        <v>70</v>
      </c>
      <c r="I10" s="128">
        <v>972</v>
      </c>
      <c r="J10" s="127" t="s">
        <v>360</v>
      </c>
      <c r="K10" s="128">
        <v>1</v>
      </c>
      <c r="L10" s="130">
        <v>43643</v>
      </c>
    </row>
    <row r="11" spans="1:12" ht="15" x14ac:dyDescent="0.2">
      <c r="A11" s="127" t="s">
        <v>352</v>
      </c>
      <c r="B11" s="128" t="s">
        <v>67</v>
      </c>
      <c r="C11" s="128" t="s">
        <v>68</v>
      </c>
      <c r="D11" s="128">
        <v>2018</v>
      </c>
      <c r="E11" s="128">
        <v>359</v>
      </c>
      <c r="F11" s="127" t="s">
        <v>353</v>
      </c>
      <c r="G11" s="129">
        <v>-78725.67</v>
      </c>
      <c r="H11" s="128" t="s">
        <v>70</v>
      </c>
      <c r="I11" s="128">
        <v>972</v>
      </c>
      <c r="J11" s="127" t="s">
        <v>361</v>
      </c>
      <c r="K11" s="128">
        <v>1</v>
      </c>
      <c r="L11" s="130">
        <v>43646</v>
      </c>
    </row>
    <row r="12" spans="1:12" ht="15" x14ac:dyDescent="0.2">
      <c r="A12" s="127" t="s">
        <v>352</v>
      </c>
      <c r="B12" s="128" t="s">
        <v>67</v>
      </c>
      <c r="C12" s="128" t="s">
        <v>68</v>
      </c>
      <c r="D12" s="128">
        <v>2018</v>
      </c>
      <c r="E12" s="128">
        <v>359</v>
      </c>
      <c r="F12" s="127" t="s">
        <v>353</v>
      </c>
      <c r="G12" s="129">
        <v>-5000000</v>
      </c>
      <c r="H12" s="128" t="s">
        <v>70</v>
      </c>
      <c r="I12" s="128">
        <v>972</v>
      </c>
      <c r="J12" s="127" t="s">
        <v>362</v>
      </c>
      <c r="K12" s="128">
        <v>1</v>
      </c>
      <c r="L12" s="130">
        <v>43306</v>
      </c>
    </row>
    <row r="13" spans="1:12" ht="15" x14ac:dyDescent="0.2">
      <c r="A13" s="127" t="s">
        <v>352</v>
      </c>
      <c r="B13" s="128" t="s">
        <v>67</v>
      </c>
      <c r="C13" s="128" t="s">
        <v>68</v>
      </c>
      <c r="D13" s="128">
        <v>2018</v>
      </c>
      <c r="E13" s="128">
        <v>359</v>
      </c>
      <c r="F13" s="127" t="s">
        <v>353</v>
      </c>
      <c r="G13" s="129">
        <v>-900000</v>
      </c>
      <c r="H13" s="128" t="s">
        <v>70</v>
      </c>
      <c r="I13" s="128">
        <v>972</v>
      </c>
      <c r="J13" s="127" t="s">
        <v>363</v>
      </c>
      <c r="K13" s="128">
        <v>1</v>
      </c>
      <c r="L13" s="130">
        <v>43319</v>
      </c>
    </row>
    <row r="14" spans="1:12" ht="15" x14ac:dyDescent="0.2">
      <c r="A14" s="127" t="s">
        <v>352</v>
      </c>
      <c r="B14" s="128" t="s">
        <v>67</v>
      </c>
      <c r="C14" s="128" t="s">
        <v>68</v>
      </c>
      <c r="D14" s="128">
        <v>2018</v>
      </c>
      <c r="E14" s="128">
        <v>359</v>
      </c>
      <c r="F14" s="127" t="s">
        <v>353</v>
      </c>
      <c r="G14" s="129">
        <v>-103094.02</v>
      </c>
      <c r="H14" s="128" t="s">
        <v>70</v>
      </c>
      <c r="I14" s="128">
        <v>972</v>
      </c>
      <c r="J14" s="127" t="s">
        <v>364</v>
      </c>
      <c r="K14" s="128">
        <v>1</v>
      </c>
      <c r="L14" s="130">
        <v>43367</v>
      </c>
    </row>
    <row r="15" spans="1:12" ht="15" x14ac:dyDescent="0.2">
      <c r="A15" s="127" t="s">
        <v>352</v>
      </c>
      <c r="B15" s="128" t="s">
        <v>67</v>
      </c>
      <c r="C15" s="128" t="s">
        <v>68</v>
      </c>
      <c r="D15" s="128">
        <v>2019</v>
      </c>
      <c r="E15" s="128">
        <v>359</v>
      </c>
      <c r="F15" s="127" t="s">
        <v>353</v>
      </c>
      <c r="G15" s="129">
        <v>131355.38</v>
      </c>
      <c r="H15" s="128" t="s">
        <v>70</v>
      </c>
      <c r="I15" s="128">
        <v>971</v>
      </c>
      <c r="J15" s="127" t="s">
        <v>365</v>
      </c>
      <c r="K15" s="128">
        <v>2</v>
      </c>
      <c r="L15" s="130">
        <v>43472</v>
      </c>
    </row>
    <row r="16" spans="1:12" ht="15" x14ac:dyDescent="0.2">
      <c r="A16" s="127" t="s">
        <v>352</v>
      </c>
      <c r="B16" s="128" t="s">
        <v>67</v>
      </c>
      <c r="C16" s="128" t="s">
        <v>68</v>
      </c>
      <c r="D16" s="128">
        <v>2019</v>
      </c>
      <c r="E16" s="128">
        <v>359</v>
      </c>
      <c r="F16" s="127" t="s">
        <v>353</v>
      </c>
      <c r="G16" s="129">
        <v>182238.91</v>
      </c>
      <c r="H16" s="128" t="s">
        <v>70</v>
      </c>
      <c r="I16" s="128">
        <v>971</v>
      </c>
      <c r="J16" s="127" t="s">
        <v>366</v>
      </c>
      <c r="K16" s="128">
        <v>2</v>
      </c>
      <c r="L16" s="130">
        <v>43472</v>
      </c>
    </row>
    <row r="17" spans="1:12" ht="15" x14ac:dyDescent="0.2">
      <c r="A17" s="127" t="s">
        <v>352</v>
      </c>
      <c r="B17" s="128" t="s">
        <v>67</v>
      </c>
      <c r="C17" s="128" t="s">
        <v>68</v>
      </c>
      <c r="D17" s="128">
        <v>2019</v>
      </c>
      <c r="E17" s="128">
        <v>359</v>
      </c>
      <c r="F17" s="127" t="s">
        <v>353</v>
      </c>
      <c r="G17" s="129">
        <v>233082.76</v>
      </c>
      <c r="H17" s="128" t="s">
        <v>70</v>
      </c>
      <c r="I17" s="128">
        <v>971</v>
      </c>
      <c r="J17" s="127" t="s">
        <v>367</v>
      </c>
      <c r="K17" s="128">
        <v>2</v>
      </c>
      <c r="L17" s="130">
        <v>43475</v>
      </c>
    </row>
    <row r="18" spans="1:12" ht="15" x14ac:dyDescent="0.2">
      <c r="A18" s="127" t="s">
        <v>352</v>
      </c>
      <c r="B18" s="128" t="s">
        <v>67</v>
      </c>
      <c r="C18" s="128" t="s">
        <v>68</v>
      </c>
      <c r="D18" s="128">
        <v>2019</v>
      </c>
      <c r="E18" s="128">
        <v>359</v>
      </c>
      <c r="F18" s="127" t="s">
        <v>353</v>
      </c>
      <c r="G18" s="129">
        <v>11989.46</v>
      </c>
      <c r="H18" s="128" t="s">
        <v>70</v>
      </c>
      <c r="I18" s="128">
        <v>971</v>
      </c>
      <c r="J18" s="127" t="s">
        <v>368</v>
      </c>
      <c r="K18" s="128">
        <v>2</v>
      </c>
      <c r="L18" s="130">
        <v>43475</v>
      </c>
    </row>
    <row r="19" spans="1:12" ht="15" x14ac:dyDescent="0.2">
      <c r="A19" s="127" t="s">
        <v>352</v>
      </c>
      <c r="B19" s="128" t="s">
        <v>67</v>
      </c>
      <c r="C19" s="128" t="s">
        <v>68</v>
      </c>
      <c r="D19" s="128">
        <v>2019</v>
      </c>
      <c r="E19" s="128">
        <v>359</v>
      </c>
      <c r="F19" s="127" t="s">
        <v>353</v>
      </c>
      <c r="G19" s="129">
        <v>39484.239999999998</v>
      </c>
      <c r="H19" s="128" t="s">
        <v>70</v>
      </c>
      <c r="I19" s="128">
        <v>971</v>
      </c>
      <c r="J19" s="127" t="s">
        <v>369</v>
      </c>
      <c r="K19" s="128">
        <v>2</v>
      </c>
      <c r="L19" s="130">
        <v>43479</v>
      </c>
    </row>
    <row r="20" spans="1:12" ht="15" x14ac:dyDescent="0.2">
      <c r="A20" s="127" t="s">
        <v>352</v>
      </c>
      <c r="B20" s="128" t="s">
        <v>67</v>
      </c>
      <c r="C20" s="128" t="s">
        <v>68</v>
      </c>
      <c r="D20" s="128">
        <v>2019</v>
      </c>
      <c r="E20" s="128">
        <v>359</v>
      </c>
      <c r="F20" s="127" t="s">
        <v>353</v>
      </c>
      <c r="G20" s="129">
        <v>24800.06</v>
      </c>
      <c r="H20" s="128" t="s">
        <v>70</v>
      </c>
      <c r="I20" s="128">
        <v>971</v>
      </c>
      <c r="J20" s="127" t="s">
        <v>370</v>
      </c>
      <c r="K20" s="128">
        <v>2</v>
      </c>
      <c r="L20" s="130">
        <v>43480</v>
      </c>
    </row>
    <row r="21" spans="1:12" ht="15" x14ac:dyDescent="0.2">
      <c r="A21" s="127" t="s">
        <v>352</v>
      </c>
      <c r="B21" s="128" t="s">
        <v>67</v>
      </c>
      <c r="C21" s="128" t="s">
        <v>68</v>
      </c>
      <c r="D21" s="128">
        <v>2019</v>
      </c>
      <c r="E21" s="128">
        <v>359</v>
      </c>
      <c r="F21" s="127" t="s">
        <v>353</v>
      </c>
      <c r="G21" s="129">
        <v>271925.78999999998</v>
      </c>
      <c r="H21" s="128" t="s">
        <v>70</v>
      </c>
      <c r="I21" s="128">
        <v>971</v>
      </c>
      <c r="J21" s="127" t="s">
        <v>371</v>
      </c>
      <c r="K21" s="128">
        <v>2</v>
      </c>
      <c r="L21" s="130">
        <v>43482</v>
      </c>
    </row>
    <row r="22" spans="1:12" ht="15" x14ac:dyDescent="0.2">
      <c r="A22" s="127" t="s">
        <v>352</v>
      </c>
      <c r="B22" s="128" t="s">
        <v>67</v>
      </c>
      <c r="C22" s="128" t="s">
        <v>68</v>
      </c>
      <c r="D22" s="128">
        <v>2019</v>
      </c>
      <c r="E22" s="128">
        <v>359</v>
      </c>
      <c r="F22" s="127" t="s">
        <v>353</v>
      </c>
      <c r="G22" s="129">
        <v>10328.91</v>
      </c>
      <c r="H22" s="128" t="s">
        <v>70</v>
      </c>
      <c r="I22" s="128">
        <v>971</v>
      </c>
      <c r="J22" s="127" t="s">
        <v>372</v>
      </c>
      <c r="K22" s="128">
        <v>2</v>
      </c>
      <c r="L22" s="130">
        <v>43483</v>
      </c>
    </row>
    <row r="23" spans="1:12" ht="15" x14ac:dyDescent="0.2">
      <c r="A23" s="127" t="s">
        <v>352</v>
      </c>
      <c r="B23" s="128" t="s">
        <v>67</v>
      </c>
      <c r="C23" s="128" t="s">
        <v>68</v>
      </c>
      <c r="D23" s="128">
        <v>2019</v>
      </c>
      <c r="E23" s="128">
        <v>359</v>
      </c>
      <c r="F23" s="127" t="s">
        <v>353</v>
      </c>
      <c r="G23" s="129">
        <v>223559.01</v>
      </c>
      <c r="H23" s="128" t="s">
        <v>70</v>
      </c>
      <c r="I23" s="128">
        <v>971</v>
      </c>
      <c r="J23" s="127" t="s">
        <v>373</v>
      </c>
      <c r="K23" s="128">
        <v>2</v>
      </c>
      <c r="L23" s="130">
        <v>43487</v>
      </c>
    </row>
    <row r="24" spans="1:12" ht="15" x14ac:dyDescent="0.2">
      <c r="A24" s="127" t="s">
        <v>352</v>
      </c>
      <c r="B24" s="128" t="s">
        <v>67</v>
      </c>
      <c r="C24" s="128" t="s">
        <v>68</v>
      </c>
      <c r="D24" s="128">
        <v>2019</v>
      </c>
      <c r="E24" s="128">
        <v>359</v>
      </c>
      <c r="F24" s="127" t="s">
        <v>353</v>
      </c>
      <c r="G24" s="129">
        <v>140397.53</v>
      </c>
      <c r="H24" s="128" t="s">
        <v>70</v>
      </c>
      <c r="I24" s="128">
        <v>971</v>
      </c>
      <c r="J24" s="127" t="s">
        <v>374</v>
      </c>
      <c r="K24" s="128">
        <v>2</v>
      </c>
      <c r="L24" s="130">
        <v>43489</v>
      </c>
    </row>
    <row r="25" spans="1:12" ht="15" x14ac:dyDescent="0.2">
      <c r="A25" s="127" t="s">
        <v>352</v>
      </c>
      <c r="B25" s="128" t="s">
        <v>67</v>
      </c>
      <c r="C25" s="128" t="s">
        <v>68</v>
      </c>
      <c r="D25" s="128">
        <v>2019</v>
      </c>
      <c r="E25" s="128">
        <v>359</v>
      </c>
      <c r="F25" s="127" t="s">
        <v>353</v>
      </c>
      <c r="G25" s="129">
        <v>73954.070000000007</v>
      </c>
      <c r="H25" s="128" t="s">
        <v>70</v>
      </c>
      <c r="I25" s="128">
        <v>971</v>
      </c>
      <c r="J25" s="127" t="s">
        <v>375</v>
      </c>
      <c r="K25" s="128">
        <v>2</v>
      </c>
      <c r="L25" s="130">
        <v>43490</v>
      </c>
    </row>
    <row r="26" spans="1:12" ht="15" x14ac:dyDescent="0.2">
      <c r="A26" s="127" t="s">
        <v>352</v>
      </c>
      <c r="B26" s="128" t="s">
        <v>67</v>
      </c>
      <c r="C26" s="128" t="s">
        <v>68</v>
      </c>
      <c r="D26" s="128">
        <v>2019</v>
      </c>
      <c r="E26" s="128">
        <v>359</v>
      </c>
      <c r="F26" s="127" t="s">
        <v>353</v>
      </c>
      <c r="G26" s="129">
        <v>185758.03</v>
      </c>
      <c r="H26" s="128" t="s">
        <v>70</v>
      </c>
      <c r="I26" s="128">
        <v>971</v>
      </c>
      <c r="J26" s="127" t="s">
        <v>376</v>
      </c>
      <c r="K26" s="128">
        <v>2</v>
      </c>
      <c r="L26" s="130">
        <v>43495</v>
      </c>
    </row>
    <row r="27" spans="1:12" ht="15" x14ac:dyDescent="0.2">
      <c r="A27" s="127" t="s">
        <v>352</v>
      </c>
      <c r="B27" s="128" t="s">
        <v>67</v>
      </c>
      <c r="C27" s="128" t="s">
        <v>68</v>
      </c>
      <c r="D27" s="128">
        <v>2019</v>
      </c>
      <c r="E27" s="128">
        <v>359</v>
      </c>
      <c r="F27" s="127" t="s">
        <v>353</v>
      </c>
      <c r="G27" s="129">
        <v>9629.89</v>
      </c>
      <c r="H27" s="128" t="s">
        <v>70</v>
      </c>
      <c r="I27" s="128">
        <v>971</v>
      </c>
      <c r="J27" s="127" t="s">
        <v>377</v>
      </c>
      <c r="K27" s="128">
        <v>2</v>
      </c>
      <c r="L27" s="130">
        <v>43501</v>
      </c>
    </row>
    <row r="28" spans="1:12" ht="15" x14ac:dyDescent="0.2">
      <c r="A28" s="127" t="s">
        <v>352</v>
      </c>
      <c r="B28" s="128" t="s">
        <v>67</v>
      </c>
      <c r="C28" s="128" t="s">
        <v>68</v>
      </c>
      <c r="D28" s="128">
        <v>2019</v>
      </c>
      <c r="E28" s="128">
        <v>359</v>
      </c>
      <c r="F28" s="127" t="s">
        <v>353</v>
      </c>
      <c r="G28" s="129">
        <v>165472.97</v>
      </c>
      <c r="H28" s="128" t="s">
        <v>70</v>
      </c>
      <c r="I28" s="128">
        <v>971</v>
      </c>
      <c r="J28" s="127" t="s">
        <v>378</v>
      </c>
      <c r="K28" s="128">
        <v>2</v>
      </c>
      <c r="L28" s="130">
        <v>43502</v>
      </c>
    </row>
    <row r="29" spans="1:12" ht="15" x14ac:dyDescent="0.2">
      <c r="A29" s="127" t="s">
        <v>352</v>
      </c>
      <c r="B29" s="128" t="s">
        <v>67</v>
      </c>
      <c r="C29" s="128" t="s">
        <v>68</v>
      </c>
      <c r="D29" s="128">
        <v>2019</v>
      </c>
      <c r="E29" s="128">
        <v>359</v>
      </c>
      <c r="F29" s="127" t="s">
        <v>353</v>
      </c>
      <c r="G29" s="129">
        <v>99729.03</v>
      </c>
      <c r="H29" s="128" t="s">
        <v>70</v>
      </c>
      <c r="I29" s="128">
        <v>971</v>
      </c>
      <c r="J29" s="127" t="s">
        <v>379</v>
      </c>
      <c r="K29" s="128">
        <v>2</v>
      </c>
      <c r="L29" s="130">
        <v>43504</v>
      </c>
    </row>
    <row r="30" spans="1:12" ht="15" x14ac:dyDescent="0.2">
      <c r="A30" s="127" t="s">
        <v>352</v>
      </c>
      <c r="B30" s="128" t="s">
        <v>67</v>
      </c>
      <c r="C30" s="128" t="s">
        <v>68</v>
      </c>
      <c r="D30" s="128">
        <v>2019</v>
      </c>
      <c r="E30" s="128">
        <v>359</v>
      </c>
      <c r="F30" s="127" t="s">
        <v>353</v>
      </c>
      <c r="G30" s="129">
        <v>80840.2</v>
      </c>
      <c r="H30" s="128" t="s">
        <v>70</v>
      </c>
      <c r="I30" s="128">
        <v>971</v>
      </c>
      <c r="J30" s="127" t="s">
        <v>380</v>
      </c>
      <c r="K30" s="128">
        <v>2</v>
      </c>
      <c r="L30" s="130">
        <v>43507</v>
      </c>
    </row>
    <row r="31" spans="1:12" ht="15" x14ac:dyDescent="0.2">
      <c r="A31" s="127" t="s">
        <v>352</v>
      </c>
      <c r="B31" s="128" t="s">
        <v>67</v>
      </c>
      <c r="C31" s="128" t="s">
        <v>68</v>
      </c>
      <c r="D31" s="128">
        <v>2019</v>
      </c>
      <c r="E31" s="128">
        <v>359</v>
      </c>
      <c r="F31" s="127" t="s">
        <v>353</v>
      </c>
      <c r="G31" s="129">
        <v>37923.019999999997</v>
      </c>
      <c r="H31" s="128" t="s">
        <v>70</v>
      </c>
      <c r="I31" s="128">
        <v>971</v>
      </c>
      <c r="J31" s="127" t="s">
        <v>381</v>
      </c>
      <c r="K31" s="128">
        <v>2</v>
      </c>
      <c r="L31" s="130">
        <v>43507</v>
      </c>
    </row>
    <row r="32" spans="1:12" ht="15" x14ac:dyDescent="0.2">
      <c r="A32" s="127" t="s">
        <v>352</v>
      </c>
      <c r="B32" s="128" t="s">
        <v>67</v>
      </c>
      <c r="C32" s="128" t="s">
        <v>68</v>
      </c>
      <c r="D32" s="128">
        <v>2019</v>
      </c>
      <c r="E32" s="128">
        <v>359</v>
      </c>
      <c r="F32" s="127" t="s">
        <v>353</v>
      </c>
      <c r="G32" s="129">
        <v>84597.81</v>
      </c>
      <c r="H32" s="128" t="s">
        <v>70</v>
      </c>
      <c r="I32" s="128">
        <v>971</v>
      </c>
      <c r="J32" s="127" t="s">
        <v>382</v>
      </c>
      <c r="K32" s="128">
        <v>2</v>
      </c>
      <c r="L32" s="130">
        <v>43508</v>
      </c>
    </row>
    <row r="33" spans="1:12" ht="15" x14ac:dyDescent="0.2">
      <c r="A33" s="127" t="s">
        <v>352</v>
      </c>
      <c r="B33" s="128" t="s">
        <v>67</v>
      </c>
      <c r="C33" s="128" t="s">
        <v>68</v>
      </c>
      <c r="D33" s="128">
        <v>2019</v>
      </c>
      <c r="E33" s="128">
        <v>359</v>
      </c>
      <c r="F33" s="127" t="s">
        <v>353</v>
      </c>
      <c r="G33" s="129">
        <v>134793.13</v>
      </c>
      <c r="H33" s="128" t="s">
        <v>70</v>
      </c>
      <c r="I33" s="128">
        <v>971</v>
      </c>
      <c r="J33" s="127" t="s">
        <v>383</v>
      </c>
      <c r="K33" s="128">
        <v>2</v>
      </c>
      <c r="L33" s="130">
        <v>43515</v>
      </c>
    </row>
    <row r="34" spans="1:12" ht="15" x14ac:dyDescent="0.2">
      <c r="A34" s="127" t="s">
        <v>352</v>
      </c>
      <c r="B34" s="128" t="s">
        <v>67</v>
      </c>
      <c r="C34" s="128" t="s">
        <v>68</v>
      </c>
      <c r="D34" s="128">
        <v>2019</v>
      </c>
      <c r="E34" s="128">
        <v>359</v>
      </c>
      <c r="F34" s="127" t="s">
        <v>353</v>
      </c>
      <c r="G34" s="129">
        <v>182979.02</v>
      </c>
      <c r="H34" s="128" t="s">
        <v>70</v>
      </c>
      <c r="I34" s="128">
        <v>971</v>
      </c>
      <c r="J34" s="127" t="s">
        <v>384</v>
      </c>
      <c r="K34" s="128">
        <v>2</v>
      </c>
      <c r="L34" s="130">
        <v>43518</v>
      </c>
    </row>
    <row r="35" spans="1:12" ht="15" x14ac:dyDescent="0.2">
      <c r="A35" s="127" t="s">
        <v>352</v>
      </c>
      <c r="B35" s="128" t="s">
        <v>67</v>
      </c>
      <c r="C35" s="128" t="s">
        <v>68</v>
      </c>
      <c r="D35" s="128">
        <v>2019</v>
      </c>
      <c r="E35" s="128">
        <v>359</v>
      </c>
      <c r="F35" s="127" t="s">
        <v>353</v>
      </c>
      <c r="G35" s="129">
        <v>78210.320000000007</v>
      </c>
      <c r="H35" s="128" t="s">
        <v>70</v>
      </c>
      <c r="I35" s="128">
        <v>971</v>
      </c>
      <c r="J35" s="127" t="s">
        <v>385</v>
      </c>
      <c r="K35" s="128">
        <v>2</v>
      </c>
      <c r="L35" s="130">
        <v>43518</v>
      </c>
    </row>
    <row r="36" spans="1:12" ht="15" x14ac:dyDescent="0.2">
      <c r="A36" s="127" t="s">
        <v>352</v>
      </c>
      <c r="B36" s="128" t="s">
        <v>67</v>
      </c>
      <c r="C36" s="128" t="s">
        <v>68</v>
      </c>
      <c r="D36" s="128">
        <v>2019</v>
      </c>
      <c r="E36" s="128">
        <v>359</v>
      </c>
      <c r="F36" s="127" t="s">
        <v>353</v>
      </c>
      <c r="G36" s="129">
        <v>10795.68</v>
      </c>
      <c r="H36" s="128" t="s">
        <v>70</v>
      </c>
      <c r="I36" s="128">
        <v>971</v>
      </c>
      <c r="J36" s="127" t="s">
        <v>386</v>
      </c>
      <c r="K36" s="128">
        <v>2</v>
      </c>
      <c r="L36" s="130">
        <v>43521</v>
      </c>
    </row>
    <row r="37" spans="1:12" ht="15" x14ac:dyDescent="0.2">
      <c r="A37" s="127" t="s">
        <v>352</v>
      </c>
      <c r="B37" s="128" t="s">
        <v>67</v>
      </c>
      <c r="C37" s="128" t="s">
        <v>68</v>
      </c>
      <c r="D37" s="128">
        <v>2019</v>
      </c>
      <c r="E37" s="128">
        <v>359</v>
      </c>
      <c r="F37" s="127" t="s">
        <v>353</v>
      </c>
      <c r="G37" s="129">
        <v>256090</v>
      </c>
      <c r="H37" s="128" t="s">
        <v>70</v>
      </c>
      <c r="I37" s="128">
        <v>971</v>
      </c>
      <c r="J37" s="127" t="s">
        <v>359</v>
      </c>
      <c r="K37" s="128">
        <v>2</v>
      </c>
      <c r="L37" s="130">
        <v>43521</v>
      </c>
    </row>
    <row r="38" spans="1:12" ht="15" x14ac:dyDescent="0.2">
      <c r="A38" s="127" t="s">
        <v>352</v>
      </c>
      <c r="B38" s="128" t="s">
        <v>67</v>
      </c>
      <c r="C38" s="128" t="s">
        <v>68</v>
      </c>
      <c r="D38" s="128">
        <v>2019</v>
      </c>
      <c r="E38" s="128">
        <v>359</v>
      </c>
      <c r="F38" s="127" t="s">
        <v>353</v>
      </c>
      <c r="G38" s="129">
        <v>144608.29</v>
      </c>
      <c r="H38" s="128" t="s">
        <v>70</v>
      </c>
      <c r="I38" s="128">
        <v>971</v>
      </c>
      <c r="J38" s="127" t="s">
        <v>387</v>
      </c>
      <c r="K38" s="128">
        <v>2</v>
      </c>
      <c r="L38" s="130">
        <v>43522</v>
      </c>
    </row>
    <row r="39" spans="1:12" ht="15" x14ac:dyDescent="0.2">
      <c r="A39" s="127" t="s">
        <v>352</v>
      </c>
      <c r="B39" s="128" t="s">
        <v>67</v>
      </c>
      <c r="C39" s="128" t="s">
        <v>68</v>
      </c>
      <c r="D39" s="128">
        <v>2019</v>
      </c>
      <c r="E39" s="128">
        <v>359</v>
      </c>
      <c r="F39" s="127" t="s">
        <v>353</v>
      </c>
      <c r="G39" s="129">
        <v>163893.32999999999</v>
      </c>
      <c r="H39" s="128" t="s">
        <v>70</v>
      </c>
      <c r="I39" s="128">
        <v>971</v>
      </c>
      <c r="J39" s="127" t="s">
        <v>388</v>
      </c>
      <c r="K39" s="128">
        <v>2</v>
      </c>
      <c r="L39" s="130">
        <v>43524</v>
      </c>
    </row>
    <row r="40" spans="1:12" ht="15" x14ac:dyDescent="0.2">
      <c r="A40" s="127" t="s">
        <v>352</v>
      </c>
      <c r="B40" s="128" t="s">
        <v>67</v>
      </c>
      <c r="C40" s="128" t="s">
        <v>68</v>
      </c>
      <c r="D40" s="128">
        <v>2019</v>
      </c>
      <c r="E40" s="128">
        <v>359</v>
      </c>
      <c r="F40" s="127" t="s">
        <v>353</v>
      </c>
      <c r="G40" s="129">
        <v>349344.12</v>
      </c>
      <c r="H40" s="128" t="s">
        <v>70</v>
      </c>
      <c r="I40" s="128">
        <v>971</v>
      </c>
      <c r="J40" s="127" t="s">
        <v>389</v>
      </c>
      <c r="K40" s="128">
        <v>2</v>
      </c>
      <c r="L40" s="130">
        <v>43524</v>
      </c>
    </row>
    <row r="41" spans="1:12" ht="15" x14ac:dyDescent="0.2">
      <c r="A41" s="127" t="s">
        <v>352</v>
      </c>
      <c r="B41" s="128" t="s">
        <v>67</v>
      </c>
      <c r="C41" s="128" t="s">
        <v>68</v>
      </c>
      <c r="D41" s="128">
        <v>2019</v>
      </c>
      <c r="E41" s="128">
        <v>359</v>
      </c>
      <c r="F41" s="127" t="s">
        <v>353</v>
      </c>
      <c r="G41" s="129">
        <v>272452.57</v>
      </c>
      <c r="H41" s="128" t="s">
        <v>70</v>
      </c>
      <c r="I41" s="128">
        <v>971</v>
      </c>
      <c r="J41" s="127" t="s">
        <v>390</v>
      </c>
      <c r="K41" s="128">
        <v>2</v>
      </c>
      <c r="L41" s="130">
        <v>43530</v>
      </c>
    </row>
    <row r="42" spans="1:12" ht="15" x14ac:dyDescent="0.2">
      <c r="A42" s="127" t="s">
        <v>352</v>
      </c>
      <c r="B42" s="128" t="s">
        <v>67</v>
      </c>
      <c r="C42" s="128" t="s">
        <v>68</v>
      </c>
      <c r="D42" s="128">
        <v>2019</v>
      </c>
      <c r="E42" s="128">
        <v>359</v>
      </c>
      <c r="F42" s="127" t="s">
        <v>353</v>
      </c>
      <c r="G42" s="129">
        <v>125084.33</v>
      </c>
      <c r="H42" s="128" t="s">
        <v>70</v>
      </c>
      <c r="I42" s="128">
        <v>971</v>
      </c>
      <c r="J42" s="127" t="s">
        <v>391</v>
      </c>
      <c r="K42" s="128">
        <v>2</v>
      </c>
      <c r="L42" s="130">
        <v>43535</v>
      </c>
    </row>
    <row r="43" spans="1:12" ht="15" x14ac:dyDescent="0.2">
      <c r="A43" s="127" t="s">
        <v>352</v>
      </c>
      <c r="B43" s="128" t="s">
        <v>67</v>
      </c>
      <c r="C43" s="128" t="s">
        <v>68</v>
      </c>
      <c r="D43" s="128">
        <v>2019</v>
      </c>
      <c r="E43" s="128">
        <v>359</v>
      </c>
      <c r="F43" s="127" t="s">
        <v>353</v>
      </c>
      <c r="G43" s="129">
        <v>270003.15000000002</v>
      </c>
      <c r="H43" s="128" t="s">
        <v>70</v>
      </c>
      <c r="I43" s="128">
        <v>971</v>
      </c>
      <c r="J43" s="127" t="s">
        <v>392</v>
      </c>
      <c r="K43" s="128">
        <v>2</v>
      </c>
      <c r="L43" s="130">
        <v>43538</v>
      </c>
    </row>
    <row r="44" spans="1:12" ht="15" x14ac:dyDescent="0.2">
      <c r="A44" s="127" t="s">
        <v>352</v>
      </c>
      <c r="B44" s="128" t="s">
        <v>67</v>
      </c>
      <c r="C44" s="128" t="s">
        <v>68</v>
      </c>
      <c r="D44" s="128">
        <v>2019</v>
      </c>
      <c r="E44" s="128">
        <v>359</v>
      </c>
      <c r="F44" s="127" t="s">
        <v>353</v>
      </c>
      <c r="G44" s="129">
        <v>127114.95</v>
      </c>
      <c r="H44" s="128" t="s">
        <v>70</v>
      </c>
      <c r="I44" s="128">
        <v>971</v>
      </c>
      <c r="J44" s="127" t="s">
        <v>393</v>
      </c>
      <c r="K44" s="128">
        <v>2</v>
      </c>
      <c r="L44" s="130">
        <v>43544</v>
      </c>
    </row>
    <row r="45" spans="1:12" ht="15" x14ac:dyDescent="0.2">
      <c r="A45" s="127" t="s">
        <v>352</v>
      </c>
      <c r="B45" s="128" t="s">
        <v>67</v>
      </c>
      <c r="C45" s="128" t="s">
        <v>68</v>
      </c>
      <c r="D45" s="128">
        <v>2019</v>
      </c>
      <c r="E45" s="128">
        <v>359</v>
      </c>
      <c r="F45" s="127" t="s">
        <v>353</v>
      </c>
      <c r="G45" s="129">
        <v>84272.58</v>
      </c>
      <c r="H45" s="128" t="s">
        <v>70</v>
      </c>
      <c r="I45" s="128">
        <v>971</v>
      </c>
      <c r="J45" s="127" t="s">
        <v>394</v>
      </c>
      <c r="K45" s="128">
        <v>2</v>
      </c>
      <c r="L45" s="130">
        <v>43545</v>
      </c>
    </row>
    <row r="46" spans="1:12" ht="15" x14ac:dyDescent="0.2">
      <c r="A46" s="127" t="s">
        <v>352</v>
      </c>
      <c r="B46" s="128" t="s">
        <v>67</v>
      </c>
      <c r="C46" s="128" t="s">
        <v>68</v>
      </c>
      <c r="D46" s="128">
        <v>2019</v>
      </c>
      <c r="E46" s="128">
        <v>359</v>
      </c>
      <c r="F46" s="127" t="s">
        <v>353</v>
      </c>
      <c r="G46" s="129">
        <v>11742.32</v>
      </c>
      <c r="H46" s="128" t="s">
        <v>70</v>
      </c>
      <c r="I46" s="128">
        <v>971</v>
      </c>
      <c r="J46" s="127" t="s">
        <v>395</v>
      </c>
      <c r="K46" s="128">
        <v>2</v>
      </c>
      <c r="L46" s="130">
        <v>43545</v>
      </c>
    </row>
    <row r="47" spans="1:12" ht="15" x14ac:dyDescent="0.2">
      <c r="A47" s="127" t="s">
        <v>352</v>
      </c>
      <c r="B47" s="128" t="s">
        <v>67</v>
      </c>
      <c r="C47" s="128" t="s">
        <v>68</v>
      </c>
      <c r="D47" s="128">
        <v>2019</v>
      </c>
      <c r="E47" s="128">
        <v>359</v>
      </c>
      <c r="F47" s="127" t="s">
        <v>353</v>
      </c>
      <c r="G47" s="129">
        <v>98113.07</v>
      </c>
      <c r="H47" s="128" t="s">
        <v>70</v>
      </c>
      <c r="I47" s="128">
        <v>971</v>
      </c>
      <c r="J47" s="127" t="s">
        <v>396</v>
      </c>
      <c r="K47" s="128">
        <v>2</v>
      </c>
      <c r="L47" s="130">
        <v>43545</v>
      </c>
    </row>
    <row r="48" spans="1:12" ht="15" x14ac:dyDescent="0.2">
      <c r="A48" s="127" t="s">
        <v>352</v>
      </c>
      <c r="B48" s="128" t="s">
        <v>67</v>
      </c>
      <c r="C48" s="128" t="s">
        <v>68</v>
      </c>
      <c r="D48" s="128">
        <v>2019</v>
      </c>
      <c r="E48" s="128">
        <v>359</v>
      </c>
      <c r="F48" s="127" t="s">
        <v>353</v>
      </c>
      <c r="G48" s="129">
        <v>265554.03999999998</v>
      </c>
      <c r="H48" s="128" t="s">
        <v>70</v>
      </c>
      <c r="I48" s="128">
        <v>971</v>
      </c>
      <c r="J48" s="127" t="s">
        <v>397</v>
      </c>
      <c r="K48" s="128">
        <v>2</v>
      </c>
      <c r="L48" s="130">
        <v>43549</v>
      </c>
    </row>
    <row r="49" spans="1:12" ht="15" x14ac:dyDescent="0.2">
      <c r="A49" s="127" t="s">
        <v>352</v>
      </c>
      <c r="B49" s="128" t="s">
        <v>67</v>
      </c>
      <c r="C49" s="128" t="s">
        <v>68</v>
      </c>
      <c r="D49" s="128">
        <v>2019</v>
      </c>
      <c r="E49" s="128">
        <v>359</v>
      </c>
      <c r="F49" s="127" t="s">
        <v>353</v>
      </c>
      <c r="G49" s="129">
        <v>105055.72</v>
      </c>
      <c r="H49" s="128" t="s">
        <v>70</v>
      </c>
      <c r="I49" s="128">
        <v>971</v>
      </c>
      <c r="J49" s="127" t="s">
        <v>398</v>
      </c>
      <c r="K49" s="128">
        <v>2</v>
      </c>
      <c r="L49" s="130">
        <v>43553</v>
      </c>
    </row>
    <row r="50" spans="1:12" ht="15" x14ac:dyDescent="0.2">
      <c r="A50" s="127" t="s">
        <v>352</v>
      </c>
      <c r="B50" s="128" t="s">
        <v>67</v>
      </c>
      <c r="C50" s="128" t="s">
        <v>68</v>
      </c>
      <c r="D50" s="128">
        <v>2019</v>
      </c>
      <c r="E50" s="128">
        <v>359</v>
      </c>
      <c r="F50" s="127" t="s">
        <v>353</v>
      </c>
      <c r="G50" s="129">
        <v>120254.03</v>
      </c>
      <c r="H50" s="128" t="s">
        <v>70</v>
      </c>
      <c r="I50" s="128">
        <v>971</v>
      </c>
      <c r="J50" s="127" t="s">
        <v>399</v>
      </c>
      <c r="K50" s="128">
        <v>2</v>
      </c>
      <c r="L50" s="130">
        <v>43555</v>
      </c>
    </row>
    <row r="51" spans="1:12" ht="15" x14ac:dyDescent="0.2">
      <c r="A51" s="127" t="s">
        <v>352</v>
      </c>
      <c r="B51" s="128" t="s">
        <v>67</v>
      </c>
      <c r="C51" s="128" t="s">
        <v>68</v>
      </c>
      <c r="D51" s="128">
        <v>2019</v>
      </c>
      <c r="E51" s="128">
        <v>359</v>
      </c>
      <c r="F51" s="127" t="s">
        <v>353</v>
      </c>
      <c r="G51" s="129">
        <v>161236.60999999999</v>
      </c>
      <c r="H51" s="128" t="s">
        <v>70</v>
      </c>
      <c r="I51" s="128">
        <v>971</v>
      </c>
      <c r="J51" s="127" t="s">
        <v>400</v>
      </c>
      <c r="K51" s="128">
        <v>2</v>
      </c>
      <c r="L51" s="130">
        <v>43555</v>
      </c>
    </row>
    <row r="52" spans="1:12" ht="15" x14ac:dyDescent="0.2">
      <c r="A52" s="127" t="s">
        <v>352</v>
      </c>
      <c r="B52" s="128" t="s">
        <v>67</v>
      </c>
      <c r="C52" s="128" t="s">
        <v>68</v>
      </c>
      <c r="D52" s="128">
        <v>2019</v>
      </c>
      <c r="E52" s="128">
        <v>359</v>
      </c>
      <c r="F52" s="127" t="s">
        <v>353</v>
      </c>
      <c r="G52" s="129">
        <v>10601.04</v>
      </c>
      <c r="H52" s="128" t="s">
        <v>70</v>
      </c>
      <c r="I52" s="128">
        <v>971</v>
      </c>
      <c r="J52" s="127" t="s">
        <v>401</v>
      </c>
      <c r="K52" s="128">
        <v>2</v>
      </c>
      <c r="L52" s="130">
        <v>43555</v>
      </c>
    </row>
    <row r="53" spans="1:12" ht="15" x14ac:dyDescent="0.2">
      <c r="A53" s="127" t="s">
        <v>352</v>
      </c>
      <c r="B53" s="128" t="s">
        <v>67</v>
      </c>
      <c r="C53" s="128" t="s">
        <v>68</v>
      </c>
      <c r="D53" s="128">
        <v>2019</v>
      </c>
      <c r="E53" s="128">
        <v>359</v>
      </c>
      <c r="F53" s="127" t="s">
        <v>353</v>
      </c>
      <c r="G53" s="129">
        <v>72774.37</v>
      </c>
      <c r="H53" s="128" t="s">
        <v>70</v>
      </c>
      <c r="I53" s="128">
        <v>971</v>
      </c>
      <c r="J53" s="127" t="s">
        <v>402</v>
      </c>
      <c r="K53" s="128">
        <v>2</v>
      </c>
      <c r="L53" s="130">
        <v>43558</v>
      </c>
    </row>
    <row r="54" spans="1:12" ht="15" x14ac:dyDescent="0.2">
      <c r="A54" s="127" t="s">
        <v>352</v>
      </c>
      <c r="B54" s="128" t="s">
        <v>67</v>
      </c>
      <c r="C54" s="128" t="s">
        <v>68</v>
      </c>
      <c r="D54" s="128">
        <v>2019</v>
      </c>
      <c r="E54" s="128">
        <v>359</v>
      </c>
      <c r="F54" s="127" t="s">
        <v>353</v>
      </c>
      <c r="G54" s="129">
        <v>8032.5</v>
      </c>
      <c r="H54" s="128" t="s">
        <v>70</v>
      </c>
      <c r="I54" s="128">
        <v>971</v>
      </c>
      <c r="J54" s="127" t="s">
        <v>354</v>
      </c>
      <c r="K54" s="128">
        <v>2</v>
      </c>
      <c r="L54" s="130">
        <v>43560</v>
      </c>
    </row>
    <row r="55" spans="1:12" ht="15" x14ac:dyDescent="0.2">
      <c r="A55" s="127" t="s">
        <v>352</v>
      </c>
      <c r="B55" s="128" t="s">
        <v>67</v>
      </c>
      <c r="C55" s="128" t="s">
        <v>68</v>
      </c>
      <c r="D55" s="128">
        <v>2019</v>
      </c>
      <c r="E55" s="128">
        <v>359</v>
      </c>
      <c r="F55" s="127" t="s">
        <v>353</v>
      </c>
      <c r="G55" s="129">
        <v>4879.3100000000004</v>
      </c>
      <c r="H55" s="128" t="s">
        <v>70</v>
      </c>
      <c r="I55" s="128">
        <v>971</v>
      </c>
      <c r="J55" s="127" t="s">
        <v>356</v>
      </c>
      <c r="K55" s="128">
        <v>2</v>
      </c>
      <c r="L55" s="130">
        <v>43560</v>
      </c>
    </row>
    <row r="56" spans="1:12" ht="15" x14ac:dyDescent="0.2">
      <c r="A56" s="127" t="s">
        <v>352</v>
      </c>
      <c r="B56" s="128" t="s">
        <v>67</v>
      </c>
      <c r="C56" s="128" t="s">
        <v>68</v>
      </c>
      <c r="D56" s="128">
        <v>2019</v>
      </c>
      <c r="E56" s="128">
        <v>359</v>
      </c>
      <c r="F56" s="127" t="s">
        <v>353</v>
      </c>
      <c r="G56" s="129">
        <v>98502.49</v>
      </c>
      <c r="H56" s="128" t="s">
        <v>70</v>
      </c>
      <c r="I56" s="128">
        <v>971</v>
      </c>
      <c r="J56" s="127" t="s">
        <v>403</v>
      </c>
      <c r="K56" s="128">
        <v>2</v>
      </c>
      <c r="L56" s="130">
        <v>43563</v>
      </c>
    </row>
    <row r="57" spans="1:12" ht="15" x14ac:dyDescent="0.2">
      <c r="A57" s="127" t="s">
        <v>352</v>
      </c>
      <c r="B57" s="128" t="s">
        <v>67</v>
      </c>
      <c r="C57" s="128" t="s">
        <v>68</v>
      </c>
      <c r="D57" s="128">
        <v>2019</v>
      </c>
      <c r="E57" s="128">
        <v>359</v>
      </c>
      <c r="F57" s="127" t="s">
        <v>353</v>
      </c>
      <c r="G57" s="129">
        <v>142138.22</v>
      </c>
      <c r="H57" s="128" t="s">
        <v>70</v>
      </c>
      <c r="I57" s="128">
        <v>971</v>
      </c>
      <c r="J57" s="127" t="s">
        <v>404</v>
      </c>
      <c r="K57" s="128">
        <v>2</v>
      </c>
      <c r="L57" s="130">
        <v>43565</v>
      </c>
    </row>
    <row r="58" spans="1:12" ht="15" x14ac:dyDescent="0.2">
      <c r="A58" s="127" t="s">
        <v>352</v>
      </c>
      <c r="B58" s="128" t="s">
        <v>67</v>
      </c>
      <c r="C58" s="128" t="s">
        <v>68</v>
      </c>
      <c r="D58" s="128">
        <v>2019</v>
      </c>
      <c r="E58" s="128">
        <v>359</v>
      </c>
      <c r="F58" s="127" t="s">
        <v>353</v>
      </c>
      <c r="G58" s="129">
        <v>48558.83</v>
      </c>
      <c r="H58" s="128" t="s">
        <v>70</v>
      </c>
      <c r="I58" s="128">
        <v>971</v>
      </c>
      <c r="J58" s="127" t="s">
        <v>405</v>
      </c>
      <c r="K58" s="128">
        <v>2</v>
      </c>
      <c r="L58" s="130">
        <v>43566</v>
      </c>
    </row>
    <row r="59" spans="1:12" ht="15" x14ac:dyDescent="0.2">
      <c r="A59" s="127" t="s">
        <v>352</v>
      </c>
      <c r="B59" s="128" t="s">
        <v>67</v>
      </c>
      <c r="C59" s="128" t="s">
        <v>68</v>
      </c>
      <c r="D59" s="128">
        <v>2019</v>
      </c>
      <c r="E59" s="128">
        <v>359</v>
      </c>
      <c r="F59" s="127" t="s">
        <v>353</v>
      </c>
      <c r="G59" s="129">
        <v>68222.42</v>
      </c>
      <c r="H59" s="128" t="s">
        <v>70</v>
      </c>
      <c r="I59" s="128">
        <v>971</v>
      </c>
      <c r="J59" s="127" t="s">
        <v>406</v>
      </c>
      <c r="K59" s="128">
        <v>2</v>
      </c>
      <c r="L59" s="130">
        <v>43566</v>
      </c>
    </row>
    <row r="60" spans="1:12" ht="15" x14ac:dyDescent="0.2">
      <c r="A60" s="127" t="s">
        <v>352</v>
      </c>
      <c r="B60" s="128" t="s">
        <v>67</v>
      </c>
      <c r="C60" s="128" t="s">
        <v>68</v>
      </c>
      <c r="D60" s="128">
        <v>2019</v>
      </c>
      <c r="E60" s="128">
        <v>359</v>
      </c>
      <c r="F60" s="127" t="s">
        <v>353</v>
      </c>
      <c r="G60" s="129">
        <v>232701.06</v>
      </c>
      <c r="H60" s="128" t="s">
        <v>70</v>
      </c>
      <c r="I60" s="128">
        <v>971</v>
      </c>
      <c r="J60" s="127" t="s">
        <v>407</v>
      </c>
      <c r="K60" s="128">
        <v>2</v>
      </c>
      <c r="L60" s="130">
        <v>43573</v>
      </c>
    </row>
    <row r="61" spans="1:12" ht="15" x14ac:dyDescent="0.2">
      <c r="A61" s="127" t="s">
        <v>352</v>
      </c>
      <c r="B61" s="128" t="s">
        <v>67</v>
      </c>
      <c r="C61" s="128" t="s">
        <v>68</v>
      </c>
      <c r="D61" s="128">
        <v>2019</v>
      </c>
      <c r="E61" s="128">
        <v>359</v>
      </c>
      <c r="F61" s="127" t="s">
        <v>353</v>
      </c>
      <c r="G61" s="129">
        <v>230915.81</v>
      </c>
      <c r="H61" s="128" t="s">
        <v>70</v>
      </c>
      <c r="I61" s="128">
        <v>971</v>
      </c>
      <c r="J61" s="127" t="s">
        <v>408</v>
      </c>
      <c r="K61" s="128">
        <v>2</v>
      </c>
      <c r="L61" s="130">
        <v>43578</v>
      </c>
    </row>
    <row r="62" spans="1:12" ht="15" x14ac:dyDescent="0.2">
      <c r="A62" s="127" t="s">
        <v>352</v>
      </c>
      <c r="B62" s="128" t="s">
        <v>67</v>
      </c>
      <c r="C62" s="128" t="s">
        <v>68</v>
      </c>
      <c r="D62" s="128">
        <v>2019</v>
      </c>
      <c r="E62" s="128">
        <v>359</v>
      </c>
      <c r="F62" s="127" t="s">
        <v>353</v>
      </c>
      <c r="G62" s="129">
        <v>42439.43</v>
      </c>
      <c r="H62" s="128" t="s">
        <v>70</v>
      </c>
      <c r="I62" s="128">
        <v>971</v>
      </c>
      <c r="J62" s="127" t="s">
        <v>409</v>
      </c>
      <c r="K62" s="128">
        <v>2</v>
      </c>
      <c r="L62" s="130">
        <v>43579</v>
      </c>
    </row>
    <row r="63" spans="1:12" ht="15" x14ac:dyDescent="0.2">
      <c r="A63" s="127" t="s">
        <v>352</v>
      </c>
      <c r="B63" s="128" t="s">
        <v>67</v>
      </c>
      <c r="C63" s="128" t="s">
        <v>68</v>
      </c>
      <c r="D63" s="128">
        <v>2019</v>
      </c>
      <c r="E63" s="128">
        <v>359</v>
      </c>
      <c r="F63" s="127" t="s">
        <v>353</v>
      </c>
      <c r="G63" s="129">
        <v>371307.07</v>
      </c>
      <c r="H63" s="128" t="s">
        <v>70</v>
      </c>
      <c r="I63" s="128">
        <v>971</v>
      </c>
      <c r="J63" s="127" t="s">
        <v>410</v>
      </c>
      <c r="K63" s="128">
        <v>2</v>
      </c>
      <c r="L63" s="130">
        <v>43585</v>
      </c>
    </row>
    <row r="64" spans="1:12" ht="15" x14ac:dyDescent="0.2">
      <c r="A64" s="127" t="s">
        <v>352</v>
      </c>
      <c r="B64" s="128" t="s">
        <v>67</v>
      </c>
      <c r="C64" s="128" t="s">
        <v>68</v>
      </c>
      <c r="D64" s="128">
        <v>2019</v>
      </c>
      <c r="E64" s="128">
        <v>359</v>
      </c>
      <c r="F64" s="127" t="s">
        <v>353</v>
      </c>
      <c r="G64" s="129">
        <v>76066.97</v>
      </c>
      <c r="H64" s="128" t="s">
        <v>70</v>
      </c>
      <c r="I64" s="128">
        <v>971</v>
      </c>
      <c r="J64" s="127" t="s">
        <v>411</v>
      </c>
      <c r="K64" s="128">
        <v>2</v>
      </c>
      <c r="L64" s="130">
        <v>43593</v>
      </c>
    </row>
    <row r="65" spans="1:12" ht="15" x14ac:dyDescent="0.2">
      <c r="A65" s="127" t="s">
        <v>352</v>
      </c>
      <c r="B65" s="128" t="s">
        <v>67</v>
      </c>
      <c r="C65" s="128" t="s">
        <v>68</v>
      </c>
      <c r="D65" s="128">
        <v>2019</v>
      </c>
      <c r="E65" s="128">
        <v>359</v>
      </c>
      <c r="F65" s="127" t="s">
        <v>353</v>
      </c>
      <c r="G65" s="129">
        <v>90900.97</v>
      </c>
      <c r="H65" s="128" t="s">
        <v>70</v>
      </c>
      <c r="I65" s="128">
        <v>971</v>
      </c>
      <c r="J65" s="127" t="s">
        <v>412</v>
      </c>
      <c r="K65" s="128">
        <v>2</v>
      </c>
      <c r="L65" s="130">
        <v>43595</v>
      </c>
    </row>
    <row r="66" spans="1:12" ht="15" x14ac:dyDescent="0.2">
      <c r="A66" s="127" t="s">
        <v>352</v>
      </c>
      <c r="B66" s="128" t="s">
        <v>67</v>
      </c>
      <c r="C66" s="128" t="s">
        <v>68</v>
      </c>
      <c r="D66" s="128">
        <v>2019</v>
      </c>
      <c r="E66" s="128">
        <v>359</v>
      </c>
      <c r="F66" s="127" t="s">
        <v>353</v>
      </c>
      <c r="G66" s="129">
        <v>261323.61</v>
      </c>
      <c r="H66" s="128" t="s">
        <v>70</v>
      </c>
      <c r="I66" s="128">
        <v>971</v>
      </c>
      <c r="J66" s="127" t="s">
        <v>413</v>
      </c>
      <c r="K66" s="128">
        <v>2</v>
      </c>
      <c r="L66" s="130">
        <v>43599</v>
      </c>
    </row>
    <row r="67" spans="1:12" ht="15" x14ac:dyDescent="0.2">
      <c r="A67" s="127" t="s">
        <v>352</v>
      </c>
      <c r="B67" s="128" t="s">
        <v>67</v>
      </c>
      <c r="C67" s="128" t="s">
        <v>68</v>
      </c>
      <c r="D67" s="128">
        <v>2019</v>
      </c>
      <c r="E67" s="128">
        <v>359</v>
      </c>
      <c r="F67" s="127" t="s">
        <v>353</v>
      </c>
      <c r="G67" s="129">
        <v>410454.71</v>
      </c>
      <c r="H67" s="128" t="s">
        <v>70</v>
      </c>
      <c r="I67" s="128">
        <v>971</v>
      </c>
      <c r="J67" s="127" t="s">
        <v>414</v>
      </c>
      <c r="K67" s="128">
        <v>2</v>
      </c>
      <c r="L67" s="130">
        <v>43601</v>
      </c>
    </row>
    <row r="68" spans="1:12" ht="15" x14ac:dyDescent="0.2">
      <c r="A68" s="127" t="s">
        <v>352</v>
      </c>
      <c r="B68" s="128" t="s">
        <v>67</v>
      </c>
      <c r="C68" s="128" t="s">
        <v>68</v>
      </c>
      <c r="D68" s="128">
        <v>2019</v>
      </c>
      <c r="E68" s="128">
        <v>359</v>
      </c>
      <c r="F68" s="127" t="s">
        <v>353</v>
      </c>
      <c r="G68" s="129">
        <v>-64943</v>
      </c>
      <c r="H68" s="128" t="s">
        <v>70</v>
      </c>
      <c r="I68" s="128">
        <v>972</v>
      </c>
      <c r="J68" s="127" t="s">
        <v>415</v>
      </c>
      <c r="K68" s="128">
        <v>2</v>
      </c>
      <c r="L68" s="130">
        <v>43601</v>
      </c>
    </row>
    <row r="69" spans="1:12" ht="15" x14ac:dyDescent="0.2">
      <c r="A69" s="127" t="s">
        <v>352</v>
      </c>
      <c r="B69" s="128" t="s">
        <v>67</v>
      </c>
      <c r="C69" s="128" t="s">
        <v>68</v>
      </c>
      <c r="D69" s="128">
        <v>2019</v>
      </c>
      <c r="E69" s="128">
        <v>359</v>
      </c>
      <c r="F69" s="127" t="s">
        <v>353</v>
      </c>
      <c r="G69" s="129">
        <v>69779.44</v>
      </c>
      <c r="H69" s="128" t="s">
        <v>70</v>
      </c>
      <c r="I69" s="128">
        <v>971</v>
      </c>
      <c r="J69" s="127" t="s">
        <v>416</v>
      </c>
      <c r="K69" s="128">
        <v>2</v>
      </c>
      <c r="L69" s="130">
        <v>43602</v>
      </c>
    </row>
    <row r="70" spans="1:12" ht="15" x14ac:dyDescent="0.2">
      <c r="A70" s="127" t="s">
        <v>352</v>
      </c>
      <c r="B70" s="128" t="s">
        <v>67</v>
      </c>
      <c r="C70" s="128" t="s">
        <v>68</v>
      </c>
      <c r="D70" s="128">
        <v>2019</v>
      </c>
      <c r="E70" s="128">
        <v>359</v>
      </c>
      <c r="F70" s="127" t="s">
        <v>353</v>
      </c>
      <c r="G70" s="129">
        <v>91623</v>
      </c>
      <c r="H70" s="128" t="s">
        <v>70</v>
      </c>
      <c r="I70" s="128">
        <v>971</v>
      </c>
      <c r="J70" s="127" t="s">
        <v>355</v>
      </c>
      <c r="K70" s="128">
        <v>2</v>
      </c>
      <c r="L70" s="130">
        <v>43602</v>
      </c>
    </row>
    <row r="71" spans="1:12" ht="15" x14ac:dyDescent="0.2">
      <c r="A71" s="127" t="s">
        <v>352</v>
      </c>
      <c r="B71" s="128" t="s">
        <v>67</v>
      </c>
      <c r="C71" s="128" t="s">
        <v>68</v>
      </c>
      <c r="D71" s="128">
        <v>2019</v>
      </c>
      <c r="E71" s="128">
        <v>359</v>
      </c>
      <c r="F71" s="127" t="s">
        <v>353</v>
      </c>
      <c r="G71" s="129">
        <v>107856.9</v>
      </c>
      <c r="H71" s="128" t="s">
        <v>70</v>
      </c>
      <c r="I71" s="128">
        <v>971</v>
      </c>
      <c r="J71" s="127" t="s">
        <v>417</v>
      </c>
      <c r="K71" s="128">
        <v>2</v>
      </c>
      <c r="L71" s="130">
        <v>43608</v>
      </c>
    </row>
    <row r="72" spans="1:12" ht="15" x14ac:dyDescent="0.2">
      <c r="A72" s="127" t="s">
        <v>352</v>
      </c>
      <c r="B72" s="128" t="s">
        <v>67</v>
      </c>
      <c r="C72" s="128" t="s">
        <v>68</v>
      </c>
      <c r="D72" s="128">
        <v>2019</v>
      </c>
      <c r="E72" s="128">
        <v>359</v>
      </c>
      <c r="F72" s="127" t="s">
        <v>353</v>
      </c>
      <c r="G72" s="129">
        <v>187418.02</v>
      </c>
      <c r="H72" s="128" t="s">
        <v>70</v>
      </c>
      <c r="I72" s="128">
        <v>971</v>
      </c>
      <c r="J72" s="127" t="s">
        <v>418</v>
      </c>
      <c r="K72" s="128">
        <v>2</v>
      </c>
      <c r="L72" s="130">
        <v>43609</v>
      </c>
    </row>
    <row r="73" spans="1:12" ht="15" x14ac:dyDescent="0.2">
      <c r="A73" s="127" t="s">
        <v>352</v>
      </c>
      <c r="B73" s="128" t="s">
        <v>67</v>
      </c>
      <c r="C73" s="128" t="s">
        <v>68</v>
      </c>
      <c r="D73" s="128">
        <v>2019</v>
      </c>
      <c r="E73" s="128">
        <v>359</v>
      </c>
      <c r="F73" s="127" t="s">
        <v>353</v>
      </c>
      <c r="G73" s="129">
        <v>154869.89000000001</v>
      </c>
      <c r="H73" s="128" t="s">
        <v>70</v>
      </c>
      <c r="I73" s="128">
        <v>971</v>
      </c>
      <c r="J73" s="127" t="s">
        <v>419</v>
      </c>
      <c r="K73" s="128">
        <v>2</v>
      </c>
      <c r="L73" s="130">
        <v>43616</v>
      </c>
    </row>
    <row r="74" spans="1:12" ht="15" x14ac:dyDescent="0.2">
      <c r="A74" s="127" t="s">
        <v>352</v>
      </c>
      <c r="B74" s="128" t="s">
        <v>67</v>
      </c>
      <c r="C74" s="128" t="s">
        <v>68</v>
      </c>
      <c r="D74" s="128">
        <v>2019</v>
      </c>
      <c r="E74" s="128">
        <v>359</v>
      </c>
      <c r="F74" s="127" t="s">
        <v>353</v>
      </c>
      <c r="G74" s="129">
        <v>282384.03999999998</v>
      </c>
      <c r="H74" s="128" t="s">
        <v>70</v>
      </c>
      <c r="I74" s="128">
        <v>971</v>
      </c>
      <c r="J74" s="127" t="s">
        <v>420</v>
      </c>
      <c r="K74" s="128">
        <v>2</v>
      </c>
      <c r="L74" s="130">
        <v>43623</v>
      </c>
    </row>
    <row r="75" spans="1:12" ht="15" x14ac:dyDescent="0.2">
      <c r="A75" s="127" t="s">
        <v>352</v>
      </c>
      <c r="B75" s="128" t="s">
        <v>67</v>
      </c>
      <c r="C75" s="128" t="s">
        <v>68</v>
      </c>
      <c r="D75" s="128">
        <v>2019</v>
      </c>
      <c r="E75" s="128">
        <v>359</v>
      </c>
      <c r="F75" s="127" t="s">
        <v>353</v>
      </c>
      <c r="G75" s="129">
        <v>171599.33</v>
      </c>
      <c r="H75" s="128" t="s">
        <v>70</v>
      </c>
      <c r="I75" s="128">
        <v>971</v>
      </c>
      <c r="J75" s="127" t="s">
        <v>421</v>
      </c>
      <c r="K75" s="128">
        <v>2</v>
      </c>
      <c r="L75" s="130">
        <v>43623</v>
      </c>
    </row>
    <row r="76" spans="1:12" ht="15" x14ac:dyDescent="0.2">
      <c r="A76" s="127" t="s">
        <v>352</v>
      </c>
      <c r="B76" s="128" t="s">
        <v>67</v>
      </c>
      <c r="C76" s="128" t="s">
        <v>68</v>
      </c>
      <c r="D76" s="128">
        <v>2019</v>
      </c>
      <c r="E76" s="128">
        <v>359</v>
      </c>
      <c r="F76" s="127" t="s">
        <v>353</v>
      </c>
      <c r="G76" s="129">
        <v>72021.91</v>
      </c>
      <c r="H76" s="128" t="s">
        <v>70</v>
      </c>
      <c r="I76" s="128">
        <v>971</v>
      </c>
      <c r="J76" s="127" t="s">
        <v>422</v>
      </c>
      <c r="K76" s="128">
        <v>2</v>
      </c>
      <c r="L76" s="130">
        <v>43626</v>
      </c>
    </row>
    <row r="77" spans="1:12" ht="15" x14ac:dyDescent="0.2">
      <c r="A77" s="127" t="s">
        <v>352</v>
      </c>
      <c r="B77" s="128" t="s">
        <v>67</v>
      </c>
      <c r="C77" s="128" t="s">
        <v>68</v>
      </c>
      <c r="D77" s="128">
        <v>2019</v>
      </c>
      <c r="E77" s="128">
        <v>359</v>
      </c>
      <c r="F77" s="127" t="s">
        <v>353</v>
      </c>
      <c r="G77" s="129">
        <v>189662.67</v>
      </c>
      <c r="H77" s="128" t="s">
        <v>70</v>
      </c>
      <c r="I77" s="128">
        <v>971</v>
      </c>
      <c r="J77" s="127" t="s">
        <v>423</v>
      </c>
      <c r="K77" s="128">
        <v>2</v>
      </c>
      <c r="L77" s="130">
        <v>43633</v>
      </c>
    </row>
    <row r="78" spans="1:12" ht="15" x14ac:dyDescent="0.2">
      <c r="A78" s="127" t="s">
        <v>352</v>
      </c>
      <c r="B78" s="128" t="s">
        <v>67</v>
      </c>
      <c r="C78" s="128" t="s">
        <v>68</v>
      </c>
      <c r="D78" s="128">
        <v>2019</v>
      </c>
      <c r="E78" s="128">
        <v>359</v>
      </c>
      <c r="F78" s="127" t="s">
        <v>353</v>
      </c>
      <c r="G78" s="129">
        <v>174939.66</v>
      </c>
      <c r="H78" s="128" t="s">
        <v>70</v>
      </c>
      <c r="I78" s="128">
        <v>971</v>
      </c>
      <c r="J78" s="127" t="s">
        <v>424</v>
      </c>
      <c r="K78" s="128">
        <v>2</v>
      </c>
      <c r="L78" s="130">
        <v>43634</v>
      </c>
    </row>
    <row r="79" spans="1:12" ht="15" x14ac:dyDescent="0.2">
      <c r="A79" s="127" t="s">
        <v>352</v>
      </c>
      <c r="B79" s="128" t="s">
        <v>67</v>
      </c>
      <c r="C79" s="128" t="s">
        <v>68</v>
      </c>
      <c r="D79" s="128">
        <v>2019</v>
      </c>
      <c r="E79" s="128">
        <v>359</v>
      </c>
      <c r="F79" s="127" t="s">
        <v>353</v>
      </c>
      <c r="G79" s="129">
        <v>197139.12</v>
      </c>
      <c r="H79" s="128" t="s">
        <v>70</v>
      </c>
      <c r="I79" s="128">
        <v>971</v>
      </c>
      <c r="J79" s="127" t="s">
        <v>425</v>
      </c>
      <c r="K79" s="128">
        <v>2</v>
      </c>
      <c r="L79" s="130">
        <v>43636</v>
      </c>
    </row>
    <row r="80" spans="1:12" ht="15" x14ac:dyDescent="0.2">
      <c r="A80" s="127" t="s">
        <v>352</v>
      </c>
      <c r="B80" s="128" t="s">
        <v>67</v>
      </c>
      <c r="C80" s="128" t="s">
        <v>68</v>
      </c>
      <c r="D80" s="128">
        <v>2019</v>
      </c>
      <c r="E80" s="128">
        <v>359</v>
      </c>
      <c r="F80" s="127" t="s">
        <v>353</v>
      </c>
      <c r="G80" s="129">
        <v>319071.69</v>
      </c>
      <c r="H80" s="128" t="s">
        <v>70</v>
      </c>
      <c r="I80" s="128">
        <v>971</v>
      </c>
      <c r="J80" s="127" t="s">
        <v>426</v>
      </c>
      <c r="K80" s="128">
        <v>2</v>
      </c>
      <c r="L80" s="130">
        <v>43642</v>
      </c>
    </row>
    <row r="81" spans="1:12" ht="15" x14ac:dyDescent="0.2">
      <c r="A81" s="127" t="s">
        <v>352</v>
      </c>
      <c r="B81" s="128" t="s">
        <v>67</v>
      </c>
      <c r="C81" s="128" t="s">
        <v>68</v>
      </c>
      <c r="D81" s="128">
        <v>2019</v>
      </c>
      <c r="E81" s="128">
        <v>359</v>
      </c>
      <c r="F81" s="127" t="s">
        <v>353</v>
      </c>
      <c r="G81" s="129">
        <v>300000</v>
      </c>
      <c r="H81" s="128" t="s">
        <v>70</v>
      </c>
      <c r="I81" s="128">
        <v>971</v>
      </c>
      <c r="J81" s="127" t="s">
        <v>360</v>
      </c>
      <c r="K81" s="128">
        <v>2</v>
      </c>
      <c r="L81" s="130">
        <v>43643</v>
      </c>
    </row>
    <row r="82" spans="1:12" ht="15" x14ac:dyDescent="0.2">
      <c r="A82" s="127" t="s">
        <v>352</v>
      </c>
      <c r="B82" s="128" t="s">
        <v>67</v>
      </c>
      <c r="C82" s="128" t="s">
        <v>68</v>
      </c>
      <c r="D82" s="128">
        <v>2019</v>
      </c>
      <c r="E82" s="128">
        <v>359</v>
      </c>
      <c r="F82" s="127" t="s">
        <v>353</v>
      </c>
      <c r="G82" s="129">
        <v>145090.67000000001</v>
      </c>
      <c r="H82" s="128" t="s">
        <v>70</v>
      </c>
      <c r="I82" s="128">
        <v>971</v>
      </c>
      <c r="J82" s="127" t="s">
        <v>427</v>
      </c>
      <c r="K82" s="128">
        <v>2</v>
      </c>
      <c r="L82" s="130">
        <v>43644</v>
      </c>
    </row>
    <row r="83" spans="1:12" ht="15" x14ac:dyDescent="0.2">
      <c r="A83" s="127" t="s">
        <v>352</v>
      </c>
      <c r="B83" s="128" t="s">
        <v>67</v>
      </c>
      <c r="C83" s="128" t="s">
        <v>68</v>
      </c>
      <c r="D83" s="128">
        <v>2019</v>
      </c>
      <c r="E83" s="128">
        <v>359</v>
      </c>
      <c r="F83" s="127" t="s">
        <v>353</v>
      </c>
      <c r="G83" s="129">
        <v>232802.19</v>
      </c>
      <c r="H83" s="128" t="s">
        <v>70</v>
      </c>
      <c r="I83" s="128">
        <v>971</v>
      </c>
      <c r="J83" s="127" t="s">
        <v>428</v>
      </c>
      <c r="K83" s="128">
        <v>2</v>
      </c>
      <c r="L83" s="130">
        <v>43646</v>
      </c>
    </row>
    <row r="84" spans="1:12" ht="15" x14ac:dyDescent="0.2">
      <c r="A84" s="127" t="s">
        <v>352</v>
      </c>
      <c r="B84" s="128" t="s">
        <v>67</v>
      </c>
      <c r="C84" s="128" t="s">
        <v>68</v>
      </c>
      <c r="D84" s="128">
        <v>2019</v>
      </c>
      <c r="E84" s="128">
        <v>359</v>
      </c>
      <c r="F84" s="127" t="s">
        <v>353</v>
      </c>
      <c r="G84" s="129">
        <v>77106.259999999995</v>
      </c>
      <c r="H84" s="128" t="s">
        <v>70</v>
      </c>
      <c r="I84" s="128">
        <v>971</v>
      </c>
      <c r="J84" s="127" t="s">
        <v>429</v>
      </c>
      <c r="K84" s="128">
        <v>2</v>
      </c>
      <c r="L84" s="130">
        <v>43646</v>
      </c>
    </row>
    <row r="85" spans="1:12" ht="15" x14ac:dyDescent="0.2">
      <c r="A85" s="127" t="s">
        <v>352</v>
      </c>
      <c r="B85" s="128" t="s">
        <v>67</v>
      </c>
      <c r="C85" s="128" t="s">
        <v>68</v>
      </c>
      <c r="D85" s="128">
        <v>2019</v>
      </c>
      <c r="E85" s="128">
        <v>359</v>
      </c>
      <c r="F85" s="127" t="s">
        <v>353</v>
      </c>
      <c r="G85" s="129">
        <v>377138.02</v>
      </c>
      <c r="H85" s="128" t="s">
        <v>70</v>
      </c>
      <c r="I85" s="128">
        <v>971</v>
      </c>
      <c r="J85" s="127" t="s">
        <v>430</v>
      </c>
      <c r="K85" s="128">
        <v>2</v>
      </c>
      <c r="L85" s="130">
        <v>43646</v>
      </c>
    </row>
    <row r="86" spans="1:12" ht="15" x14ac:dyDescent="0.2">
      <c r="A86" s="127" t="s">
        <v>352</v>
      </c>
      <c r="B86" s="128" t="s">
        <v>67</v>
      </c>
      <c r="C86" s="128" t="s">
        <v>68</v>
      </c>
      <c r="D86" s="128">
        <v>2019</v>
      </c>
      <c r="E86" s="128">
        <v>359</v>
      </c>
      <c r="F86" s="127" t="s">
        <v>353</v>
      </c>
      <c r="G86" s="129">
        <v>78725.67</v>
      </c>
      <c r="H86" s="128" t="s">
        <v>70</v>
      </c>
      <c r="I86" s="128">
        <v>971</v>
      </c>
      <c r="J86" s="127" t="s">
        <v>361</v>
      </c>
      <c r="K86" s="128">
        <v>2</v>
      </c>
      <c r="L86" s="130">
        <v>43646</v>
      </c>
    </row>
    <row r="87" spans="1:12" ht="15" x14ac:dyDescent="0.2">
      <c r="A87" s="127" t="s">
        <v>352</v>
      </c>
      <c r="B87" s="128" t="s">
        <v>67</v>
      </c>
      <c r="C87" s="128" t="s">
        <v>68</v>
      </c>
      <c r="D87" s="128">
        <v>2019</v>
      </c>
      <c r="E87" s="128">
        <v>359</v>
      </c>
      <c r="F87" s="127" t="s">
        <v>353</v>
      </c>
      <c r="G87" s="129">
        <v>5000000</v>
      </c>
      <c r="H87" s="128" t="s">
        <v>70</v>
      </c>
      <c r="I87" s="128">
        <v>971</v>
      </c>
      <c r="J87" s="127" t="s">
        <v>362</v>
      </c>
      <c r="K87" s="128">
        <v>2</v>
      </c>
      <c r="L87" s="130">
        <v>43306</v>
      </c>
    </row>
    <row r="88" spans="1:12" ht="15" x14ac:dyDescent="0.2">
      <c r="A88" s="127" t="s">
        <v>352</v>
      </c>
      <c r="B88" s="128" t="s">
        <v>67</v>
      </c>
      <c r="C88" s="128" t="s">
        <v>68</v>
      </c>
      <c r="D88" s="128">
        <v>2019</v>
      </c>
      <c r="E88" s="128">
        <v>359</v>
      </c>
      <c r="F88" s="127" t="s">
        <v>353</v>
      </c>
      <c r="G88" s="129">
        <v>319882.31</v>
      </c>
      <c r="H88" s="128" t="s">
        <v>70</v>
      </c>
      <c r="I88" s="128">
        <v>971</v>
      </c>
      <c r="J88" s="127" t="s">
        <v>357</v>
      </c>
      <c r="K88" s="128">
        <v>2</v>
      </c>
      <c r="L88" s="130">
        <v>43306</v>
      </c>
    </row>
    <row r="89" spans="1:12" ht="15" x14ac:dyDescent="0.2">
      <c r="A89" s="127" t="s">
        <v>352</v>
      </c>
      <c r="B89" s="128" t="s">
        <v>67</v>
      </c>
      <c r="C89" s="128" t="s">
        <v>68</v>
      </c>
      <c r="D89" s="128">
        <v>2019</v>
      </c>
      <c r="E89" s="128">
        <v>359</v>
      </c>
      <c r="F89" s="127" t="s">
        <v>353</v>
      </c>
      <c r="G89" s="129">
        <v>444367.13</v>
      </c>
      <c r="H89" s="128" t="s">
        <v>70</v>
      </c>
      <c r="I89" s="128">
        <v>971</v>
      </c>
      <c r="J89" s="127" t="s">
        <v>358</v>
      </c>
      <c r="K89" s="128">
        <v>2</v>
      </c>
      <c r="L89" s="130">
        <v>43319</v>
      </c>
    </row>
    <row r="90" spans="1:12" ht="15" x14ac:dyDescent="0.2">
      <c r="A90" s="127" t="s">
        <v>352</v>
      </c>
      <c r="B90" s="128" t="s">
        <v>67</v>
      </c>
      <c r="C90" s="128" t="s">
        <v>68</v>
      </c>
      <c r="D90" s="128">
        <v>2019</v>
      </c>
      <c r="E90" s="128">
        <v>359</v>
      </c>
      <c r="F90" s="127" t="s">
        <v>353</v>
      </c>
      <c r="G90" s="129">
        <v>900000</v>
      </c>
      <c r="H90" s="128" t="s">
        <v>70</v>
      </c>
      <c r="I90" s="128">
        <v>971</v>
      </c>
      <c r="J90" s="127" t="s">
        <v>363</v>
      </c>
      <c r="K90" s="128">
        <v>2</v>
      </c>
      <c r="L90" s="130">
        <v>43319</v>
      </c>
    </row>
    <row r="91" spans="1:12" ht="15" x14ac:dyDescent="0.2">
      <c r="A91" s="127" t="s">
        <v>352</v>
      </c>
      <c r="B91" s="128" t="s">
        <v>67</v>
      </c>
      <c r="C91" s="128" t="s">
        <v>68</v>
      </c>
      <c r="D91" s="128">
        <v>2019</v>
      </c>
      <c r="E91" s="128">
        <v>359</v>
      </c>
      <c r="F91" s="127" t="s">
        <v>353</v>
      </c>
      <c r="G91" s="129">
        <v>2202801.86</v>
      </c>
      <c r="H91" s="128" t="s">
        <v>70</v>
      </c>
      <c r="I91" s="128">
        <v>971</v>
      </c>
      <c r="J91" s="127" t="s">
        <v>431</v>
      </c>
      <c r="K91" s="128">
        <v>2</v>
      </c>
      <c r="L91" s="130">
        <v>43319</v>
      </c>
    </row>
    <row r="92" spans="1:12" ht="15" x14ac:dyDescent="0.2">
      <c r="A92" s="127" t="s">
        <v>352</v>
      </c>
      <c r="B92" s="128" t="s">
        <v>67</v>
      </c>
      <c r="C92" s="128" t="s">
        <v>68</v>
      </c>
      <c r="D92" s="128">
        <v>2019</v>
      </c>
      <c r="E92" s="128">
        <v>359</v>
      </c>
      <c r="F92" s="127" t="s">
        <v>353</v>
      </c>
      <c r="G92" s="129">
        <v>468433.4</v>
      </c>
      <c r="H92" s="128" t="s">
        <v>70</v>
      </c>
      <c r="I92" s="128">
        <v>971</v>
      </c>
      <c r="J92" s="127" t="s">
        <v>432</v>
      </c>
      <c r="K92" s="128">
        <v>2</v>
      </c>
      <c r="L92" s="130">
        <v>43325</v>
      </c>
    </row>
    <row r="93" spans="1:12" ht="15" x14ac:dyDescent="0.2">
      <c r="A93" s="127" t="s">
        <v>352</v>
      </c>
      <c r="B93" s="128" t="s">
        <v>67</v>
      </c>
      <c r="C93" s="128" t="s">
        <v>68</v>
      </c>
      <c r="D93" s="128">
        <v>2019</v>
      </c>
      <c r="E93" s="128">
        <v>359</v>
      </c>
      <c r="F93" s="127" t="s">
        <v>353</v>
      </c>
      <c r="G93" s="129">
        <v>106458.54</v>
      </c>
      <c r="H93" s="128" t="s">
        <v>70</v>
      </c>
      <c r="I93" s="128">
        <v>971</v>
      </c>
      <c r="J93" s="127" t="s">
        <v>433</v>
      </c>
      <c r="K93" s="128">
        <v>2</v>
      </c>
      <c r="L93" s="130">
        <v>43326</v>
      </c>
    </row>
    <row r="94" spans="1:12" ht="15" x14ac:dyDescent="0.2">
      <c r="A94" s="127" t="s">
        <v>352</v>
      </c>
      <c r="B94" s="128" t="s">
        <v>67</v>
      </c>
      <c r="C94" s="128" t="s">
        <v>68</v>
      </c>
      <c r="D94" s="128">
        <v>2019</v>
      </c>
      <c r="E94" s="128">
        <v>359</v>
      </c>
      <c r="F94" s="127" t="s">
        <v>353</v>
      </c>
      <c r="G94" s="129">
        <v>58207.57</v>
      </c>
      <c r="H94" s="128" t="s">
        <v>70</v>
      </c>
      <c r="I94" s="128">
        <v>971</v>
      </c>
      <c r="J94" s="127" t="s">
        <v>434</v>
      </c>
      <c r="K94" s="128">
        <v>2</v>
      </c>
      <c r="L94" s="130">
        <v>43326</v>
      </c>
    </row>
    <row r="95" spans="1:12" ht="15" x14ac:dyDescent="0.2">
      <c r="A95" s="127" t="s">
        <v>352</v>
      </c>
      <c r="B95" s="128" t="s">
        <v>67</v>
      </c>
      <c r="C95" s="128" t="s">
        <v>68</v>
      </c>
      <c r="D95" s="128">
        <v>2019</v>
      </c>
      <c r="E95" s="128">
        <v>359</v>
      </c>
      <c r="F95" s="127" t="s">
        <v>353</v>
      </c>
      <c r="G95" s="129">
        <v>-250000</v>
      </c>
      <c r="H95" s="128" t="s">
        <v>70</v>
      </c>
      <c r="I95" s="128">
        <v>972</v>
      </c>
      <c r="J95" s="127" t="s">
        <v>311</v>
      </c>
      <c r="K95" s="128">
        <v>1</v>
      </c>
      <c r="L95" s="130">
        <v>43328</v>
      </c>
    </row>
    <row r="96" spans="1:12" ht="15" x14ac:dyDescent="0.2">
      <c r="A96" s="127" t="s">
        <v>352</v>
      </c>
      <c r="B96" s="128" t="s">
        <v>67</v>
      </c>
      <c r="C96" s="128" t="s">
        <v>68</v>
      </c>
      <c r="D96" s="128">
        <v>2019</v>
      </c>
      <c r="E96" s="128">
        <v>359</v>
      </c>
      <c r="F96" s="127" t="s">
        <v>353</v>
      </c>
      <c r="G96" s="129">
        <v>216476.53</v>
      </c>
      <c r="H96" s="128" t="s">
        <v>70</v>
      </c>
      <c r="I96" s="128">
        <v>971</v>
      </c>
      <c r="J96" s="127" t="s">
        <v>435</v>
      </c>
      <c r="K96" s="128">
        <v>2</v>
      </c>
      <c r="L96" s="130">
        <v>43332</v>
      </c>
    </row>
    <row r="97" spans="1:12" ht="15" x14ac:dyDescent="0.2">
      <c r="A97" s="127" t="s">
        <v>352</v>
      </c>
      <c r="B97" s="128" t="s">
        <v>67</v>
      </c>
      <c r="C97" s="128" t="s">
        <v>68</v>
      </c>
      <c r="D97" s="128">
        <v>2019</v>
      </c>
      <c r="E97" s="128">
        <v>359</v>
      </c>
      <c r="F97" s="127" t="s">
        <v>353</v>
      </c>
      <c r="G97" s="129">
        <v>177425.73</v>
      </c>
      <c r="H97" s="128" t="s">
        <v>70</v>
      </c>
      <c r="I97" s="128">
        <v>971</v>
      </c>
      <c r="J97" s="127" t="s">
        <v>436</v>
      </c>
      <c r="K97" s="128">
        <v>2</v>
      </c>
      <c r="L97" s="130">
        <v>43333</v>
      </c>
    </row>
    <row r="98" spans="1:12" ht="15" x14ac:dyDescent="0.2">
      <c r="A98" s="127" t="s">
        <v>352</v>
      </c>
      <c r="B98" s="128" t="s">
        <v>67</v>
      </c>
      <c r="C98" s="128" t="s">
        <v>68</v>
      </c>
      <c r="D98" s="128">
        <v>2019</v>
      </c>
      <c r="E98" s="128">
        <v>359</v>
      </c>
      <c r="F98" s="127" t="s">
        <v>353</v>
      </c>
      <c r="G98" s="129">
        <v>113213.07</v>
      </c>
      <c r="H98" s="128" t="s">
        <v>70</v>
      </c>
      <c r="I98" s="128">
        <v>971</v>
      </c>
      <c r="J98" s="127" t="s">
        <v>437</v>
      </c>
      <c r="K98" s="128">
        <v>2</v>
      </c>
      <c r="L98" s="130">
        <v>43341</v>
      </c>
    </row>
    <row r="99" spans="1:12" ht="15" x14ac:dyDescent="0.2">
      <c r="A99" s="127" t="s">
        <v>352</v>
      </c>
      <c r="B99" s="128" t="s">
        <v>67</v>
      </c>
      <c r="C99" s="128" t="s">
        <v>68</v>
      </c>
      <c r="D99" s="128">
        <v>2019</v>
      </c>
      <c r="E99" s="128">
        <v>359</v>
      </c>
      <c r="F99" s="127" t="s">
        <v>353</v>
      </c>
      <c r="G99" s="129">
        <v>144548.94</v>
      </c>
      <c r="H99" s="128" t="s">
        <v>70</v>
      </c>
      <c r="I99" s="128">
        <v>971</v>
      </c>
      <c r="J99" s="127" t="s">
        <v>438</v>
      </c>
      <c r="K99" s="128">
        <v>2</v>
      </c>
      <c r="L99" s="130">
        <v>43341</v>
      </c>
    </row>
    <row r="100" spans="1:12" ht="15" x14ac:dyDescent="0.2">
      <c r="A100" s="127" t="s">
        <v>352</v>
      </c>
      <c r="B100" s="128" t="s">
        <v>67</v>
      </c>
      <c r="C100" s="128" t="s">
        <v>68</v>
      </c>
      <c r="D100" s="128">
        <v>2019</v>
      </c>
      <c r="E100" s="128">
        <v>359</v>
      </c>
      <c r="F100" s="127" t="s">
        <v>353</v>
      </c>
      <c r="G100" s="129">
        <v>150879.01</v>
      </c>
      <c r="H100" s="128" t="s">
        <v>70</v>
      </c>
      <c r="I100" s="128">
        <v>971</v>
      </c>
      <c r="J100" s="127" t="s">
        <v>439</v>
      </c>
      <c r="K100" s="128">
        <v>2</v>
      </c>
      <c r="L100" s="130">
        <v>43342</v>
      </c>
    </row>
    <row r="101" spans="1:12" ht="15" x14ac:dyDescent="0.2">
      <c r="A101" s="127" t="s">
        <v>352</v>
      </c>
      <c r="B101" s="128" t="s">
        <v>67</v>
      </c>
      <c r="C101" s="128" t="s">
        <v>68</v>
      </c>
      <c r="D101" s="128">
        <v>2019</v>
      </c>
      <c r="E101" s="128">
        <v>359</v>
      </c>
      <c r="F101" s="127" t="s">
        <v>353</v>
      </c>
      <c r="G101" s="129">
        <v>314520.33</v>
      </c>
      <c r="H101" s="128" t="s">
        <v>70</v>
      </c>
      <c r="I101" s="128">
        <v>971</v>
      </c>
      <c r="J101" s="127" t="s">
        <v>440</v>
      </c>
      <c r="K101" s="128">
        <v>2</v>
      </c>
      <c r="L101" s="130">
        <v>43343</v>
      </c>
    </row>
    <row r="102" spans="1:12" ht="15" x14ac:dyDescent="0.2">
      <c r="A102" s="127" t="s">
        <v>352</v>
      </c>
      <c r="B102" s="128" t="s">
        <v>67</v>
      </c>
      <c r="C102" s="128" t="s">
        <v>68</v>
      </c>
      <c r="D102" s="128">
        <v>2019</v>
      </c>
      <c r="E102" s="128">
        <v>359</v>
      </c>
      <c r="F102" s="127" t="s">
        <v>353</v>
      </c>
      <c r="G102" s="129">
        <v>36029.99</v>
      </c>
      <c r="H102" s="128" t="s">
        <v>70</v>
      </c>
      <c r="I102" s="128">
        <v>971</v>
      </c>
      <c r="J102" s="127" t="s">
        <v>441</v>
      </c>
      <c r="K102" s="128">
        <v>2</v>
      </c>
      <c r="L102" s="130">
        <v>43343</v>
      </c>
    </row>
    <row r="103" spans="1:12" ht="15" x14ac:dyDescent="0.2">
      <c r="A103" s="127" t="s">
        <v>352</v>
      </c>
      <c r="B103" s="128" t="s">
        <v>67</v>
      </c>
      <c r="C103" s="128" t="s">
        <v>68</v>
      </c>
      <c r="D103" s="128">
        <v>2019</v>
      </c>
      <c r="E103" s="128">
        <v>359</v>
      </c>
      <c r="F103" s="127" t="s">
        <v>353</v>
      </c>
      <c r="G103" s="129">
        <v>307815.76</v>
      </c>
      <c r="H103" s="128" t="s">
        <v>70</v>
      </c>
      <c r="I103" s="128">
        <v>971</v>
      </c>
      <c r="J103" s="127" t="s">
        <v>442</v>
      </c>
      <c r="K103" s="128">
        <v>2</v>
      </c>
      <c r="L103" s="130">
        <v>43350</v>
      </c>
    </row>
    <row r="104" spans="1:12" ht="15" x14ac:dyDescent="0.2">
      <c r="A104" s="127" t="s">
        <v>352</v>
      </c>
      <c r="B104" s="128" t="s">
        <v>67</v>
      </c>
      <c r="C104" s="128" t="s">
        <v>68</v>
      </c>
      <c r="D104" s="128">
        <v>2019</v>
      </c>
      <c r="E104" s="128">
        <v>359</v>
      </c>
      <c r="F104" s="127" t="s">
        <v>353</v>
      </c>
      <c r="G104" s="129">
        <v>56598.83</v>
      </c>
      <c r="H104" s="128" t="s">
        <v>70</v>
      </c>
      <c r="I104" s="128">
        <v>971</v>
      </c>
      <c r="J104" s="127" t="s">
        <v>443</v>
      </c>
      <c r="K104" s="128">
        <v>2</v>
      </c>
      <c r="L104" s="130">
        <v>43360</v>
      </c>
    </row>
    <row r="105" spans="1:12" ht="15" x14ac:dyDescent="0.2">
      <c r="A105" s="127" t="s">
        <v>352</v>
      </c>
      <c r="B105" s="128" t="s">
        <v>67</v>
      </c>
      <c r="C105" s="128" t="s">
        <v>68</v>
      </c>
      <c r="D105" s="128">
        <v>2019</v>
      </c>
      <c r="E105" s="128">
        <v>359</v>
      </c>
      <c r="F105" s="127" t="s">
        <v>353</v>
      </c>
      <c r="G105" s="129">
        <v>-250000</v>
      </c>
      <c r="H105" s="128" t="s">
        <v>70</v>
      </c>
      <c r="I105" s="128">
        <v>972</v>
      </c>
      <c r="J105" s="127" t="s">
        <v>312</v>
      </c>
      <c r="K105" s="128">
        <v>1</v>
      </c>
      <c r="L105" s="130">
        <v>43363</v>
      </c>
    </row>
    <row r="106" spans="1:12" ht="15" x14ac:dyDescent="0.2">
      <c r="A106" s="127" t="s">
        <v>352</v>
      </c>
      <c r="B106" s="128" t="s">
        <v>67</v>
      </c>
      <c r="C106" s="128" t="s">
        <v>68</v>
      </c>
      <c r="D106" s="128">
        <v>2019</v>
      </c>
      <c r="E106" s="128">
        <v>359</v>
      </c>
      <c r="F106" s="127" t="s">
        <v>353</v>
      </c>
      <c r="G106" s="129">
        <v>103094.02</v>
      </c>
      <c r="H106" s="128" t="s">
        <v>70</v>
      </c>
      <c r="I106" s="128">
        <v>971</v>
      </c>
      <c r="J106" s="127" t="s">
        <v>364</v>
      </c>
      <c r="K106" s="128">
        <v>2</v>
      </c>
      <c r="L106" s="130">
        <v>43367</v>
      </c>
    </row>
    <row r="107" spans="1:12" ht="15" x14ac:dyDescent="0.2">
      <c r="A107" s="127" t="s">
        <v>352</v>
      </c>
      <c r="B107" s="128" t="s">
        <v>67</v>
      </c>
      <c r="C107" s="128" t="s">
        <v>68</v>
      </c>
      <c r="D107" s="128">
        <v>2019</v>
      </c>
      <c r="E107" s="128">
        <v>359</v>
      </c>
      <c r="F107" s="127" t="s">
        <v>353</v>
      </c>
      <c r="G107" s="129">
        <v>266048.84000000003</v>
      </c>
      <c r="H107" s="128" t="s">
        <v>70</v>
      </c>
      <c r="I107" s="128">
        <v>971</v>
      </c>
      <c r="J107" s="127" t="s">
        <v>444</v>
      </c>
      <c r="K107" s="128">
        <v>2</v>
      </c>
      <c r="L107" s="130">
        <v>43368</v>
      </c>
    </row>
    <row r="108" spans="1:12" ht="15" x14ac:dyDescent="0.2">
      <c r="A108" s="127" t="s">
        <v>352</v>
      </c>
      <c r="B108" s="128" t="s">
        <v>67</v>
      </c>
      <c r="C108" s="128" t="s">
        <v>68</v>
      </c>
      <c r="D108" s="128">
        <v>2019</v>
      </c>
      <c r="E108" s="128">
        <v>359</v>
      </c>
      <c r="F108" s="127" t="s">
        <v>353</v>
      </c>
      <c r="G108" s="129">
        <v>151818.4</v>
      </c>
      <c r="H108" s="128" t="s">
        <v>70</v>
      </c>
      <c r="I108" s="128">
        <v>971</v>
      </c>
      <c r="J108" s="127" t="s">
        <v>445</v>
      </c>
      <c r="K108" s="128">
        <v>2</v>
      </c>
      <c r="L108" s="130">
        <v>43369</v>
      </c>
    </row>
    <row r="109" spans="1:12" ht="15" x14ac:dyDescent="0.2">
      <c r="A109" s="127" t="s">
        <v>352</v>
      </c>
      <c r="B109" s="128" t="s">
        <v>67</v>
      </c>
      <c r="C109" s="128" t="s">
        <v>68</v>
      </c>
      <c r="D109" s="128">
        <v>2019</v>
      </c>
      <c r="E109" s="128">
        <v>359</v>
      </c>
      <c r="F109" s="127" t="s">
        <v>353</v>
      </c>
      <c r="G109" s="129">
        <v>652452.92000000004</v>
      </c>
      <c r="H109" s="128" t="s">
        <v>70</v>
      </c>
      <c r="I109" s="128">
        <v>971</v>
      </c>
      <c r="J109" s="127" t="s">
        <v>446</v>
      </c>
      <c r="K109" s="128">
        <v>2</v>
      </c>
      <c r="L109" s="130">
        <v>43373</v>
      </c>
    </row>
    <row r="110" spans="1:12" ht="15" x14ac:dyDescent="0.2">
      <c r="A110" s="127" t="s">
        <v>352</v>
      </c>
      <c r="B110" s="128" t="s">
        <v>67</v>
      </c>
      <c r="C110" s="128" t="s">
        <v>68</v>
      </c>
      <c r="D110" s="128">
        <v>2019</v>
      </c>
      <c r="E110" s="128">
        <v>359</v>
      </c>
      <c r="F110" s="127" t="s">
        <v>353</v>
      </c>
      <c r="G110" s="129">
        <v>101858.45</v>
      </c>
      <c r="H110" s="128" t="s">
        <v>70</v>
      </c>
      <c r="I110" s="128">
        <v>971</v>
      </c>
      <c r="J110" s="127" t="s">
        <v>447</v>
      </c>
      <c r="K110" s="128">
        <v>2</v>
      </c>
      <c r="L110" s="130">
        <v>43377</v>
      </c>
    </row>
    <row r="111" spans="1:12" ht="15" x14ac:dyDescent="0.2">
      <c r="A111" s="127" t="s">
        <v>352</v>
      </c>
      <c r="B111" s="128" t="s">
        <v>67</v>
      </c>
      <c r="C111" s="128" t="s">
        <v>68</v>
      </c>
      <c r="D111" s="128">
        <v>2019</v>
      </c>
      <c r="E111" s="128">
        <v>359</v>
      </c>
      <c r="F111" s="127" t="s">
        <v>353</v>
      </c>
      <c r="G111" s="129">
        <v>124663.71</v>
      </c>
      <c r="H111" s="128" t="s">
        <v>70</v>
      </c>
      <c r="I111" s="128">
        <v>971</v>
      </c>
      <c r="J111" s="127" t="s">
        <v>448</v>
      </c>
      <c r="K111" s="128">
        <v>2</v>
      </c>
      <c r="L111" s="130">
        <v>43378</v>
      </c>
    </row>
    <row r="112" spans="1:12" ht="15" x14ac:dyDescent="0.2">
      <c r="A112" s="127" t="s">
        <v>352</v>
      </c>
      <c r="B112" s="128" t="s">
        <v>67</v>
      </c>
      <c r="C112" s="128" t="s">
        <v>68</v>
      </c>
      <c r="D112" s="128">
        <v>2019</v>
      </c>
      <c r="E112" s="128">
        <v>359</v>
      </c>
      <c r="F112" s="127" t="s">
        <v>353</v>
      </c>
      <c r="G112" s="129">
        <v>-210415</v>
      </c>
      <c r="H112" s="128" t="s">
        <v>70</v>
      </c>
      <c r="I112" s="128">
        <v>972</v>
      </c>
      <c r="J112" s="127" t="s">
        <v>449</v>
      </c>
      <c r="K112" s="128">
        <v>2</v>
      </c>
      <c r="L112" s="130">
        <v>43378</v>
      </c>
    </row>
    <row r="113" spans="1:12" ht="15" x14ac:dyDescent="0.2">
      <c r="A113" s="127" t="s">
        <v>352</v>
      </c>
      <c r="B113" s="128" t="s">
        <v>67</v>
      </c>
      <c r="C113" s="128" t="s">
        <v>68</v>
      </c>
      <c r="D113" s="128">
        <v>2019</v>
      </c>
      <c r="E113" s="128">
        <v>359</v>
      </c>
      <c r="F113" s="127" t="s">
        <v>353</v>
      </c>
      <c r="G113" s="129">
        <v>284169.84000000003</v>
      </c>
      <c r="H113" s="128" t="s">
        <v>70</v>
      </c>
      <c r="I113" s="128">
        <v>971</v>
      </c>
      <c r="J113" s="127" t="s">
        <v>450</v>
      </c>
      <c r="K113" s="128">
        <v>2</v>
      </c>
      <c r="L113" s="130">
        <v>43382</v>
      </c>
    </row>
    <row r="114" spans="1:12" ht="15" x14ac:dyDescent="0.2">
      <c r="A114" s="127" t="s">
        <v>352</v>
      </c>
      <c r="B114" s="128" t="s">
        <v>67</v>
      </c>
      <c r="C114" s="128" t="s">
        <v>68</v>
      </c>
      <c r="D114" s="128">
        <v>2019</v>
      </c>
      <c r="E114" s="128">
        <v>359</v>
      </c>
      <c r="F114" s="127" t="s">
        <v>353</v>
      </c>
      <c r="G114" s="129">
        <v>412495.18</v>
      </c>
      <c r="H114" s="128" t="s">
        <v>70</v>
      </c>
      <c r="I114" s="128">
        <v>971</v>
      </c>
      <c r="J114" s="127" t="s">
        <v>451</v>
      </c>
      <c r="K114" s="128">
        <v>2</v>
      </c>
      <c r="L114" s="130">
        <v>43395</v>
      </c>
    </row>
    <row r="115" spans="1:12" ht="15" x14ac:dyDescent="0.2">
      <c r="A115" s="127" t="s">
        <v>352</v>
      </c>
      <c r="B115" s="128" t="s">
        <v>67</v>
      </c>
      <c r="C115" s="128" t="s">
        <v>68</v>
      </c>
      <c r="D115" s="128">
        <v>2019</v>
      </c>
      <c r="E115" s="128">
        <v>359</v>
      </c>
      <c r="F115" s="127" t="s">
        <v>353</v>
      </c>
      <c r="G115" s="129">
        <v>166886.38</v>
      </c>
      <c r="H115" s="128" t="s">
        <v>70</v>
      </c>
      <c r="I115" s="128">
        <v>971</v>
      </c>
      <c r="J115" s="127" t="s">
        <v>452</v>
      </c>
      <c r="K115" s="128">
        <v>2</v>
      </c>
      <c r="L115" s="130">
        <v>43396</v>
      </c>
    </row>
    <row r="116" spans="1:12" ht="15" x14ac:dyDescent="0.2">
      <c r="A116" s="127" t="s">
        <v>352</v>
      </c>
      <c r="B116" s="128" t="s">
        <v>67</v>
      </c>
      <c r="C116" s="128" t="s">
        <v>68</v>
      </c>
      <c r="D116" s="128">
        <v>2019</v>
      </c>
      <c r="E116" s="128">
        <v>359</v>
      </c>
      <c r="F116" s="127" t="s">
        <v>353</v>
      </c>
      <c r="G116" s="129">
        <v>473271.17</v>
      </c>
      <c r="H116" s="128" t="s">
        <v>70</v>
      </c>
      <c r="I116" s="128">
        <v>971</v>
      </c>
      <c r="J116" s="127" t="s">
        <v>453</v>
      </c>
      <c r="K116" s="128">
        <v>2</v>
      </c>
      <c r="L116" s="130">
        <v>43404</v>
      </c>
    </row>
    <row r="117" spans="1:12" ht="15" x14ac:dyDescent="0.2">
      <c r="A117" s="127" t="s">
        <v>352</v>
      </c>
      <c r="B117" s="128" t="s">
        <v>67</v>
      </c>
      <c r="C117" s="128" t="s">
        <v>68</v>
      </c>
      <c r="D117" s="128">
        <v>2019</v>
      </c>
      <c r="E117" s="128">
        <v>359</v>
      </c>
      <c r="F117" s="127" t="s">
        <v>353</v>
      </c>
      <c r="G117" s="129">
        <v>161289.47</v>
      </c>
      <c r="H117" s="128" t="s">
        <v>70</v>
      </c>
      <c r="I117" s="128">
        <v>971</v>
      </c>
      <c r="J117" s="127" t="s">
        <v>454</v>
      </c>
      <c r="K117" s="128">
        <v>2</v>
      </c>
      <c r="L117" s="130">
        <v>43404</v>
      </c>
    </row>
    <row r="118" spans="1:12" ht="15" x14ac:dyDescent="0.2">
      <c r="A118" s="127" t="s">
        <v>352</v>
      </c>
      <c r="B118" s="128" t="s">
        <v>67</v>
      </c>
      <c r="C118" s="128" t="s">
        <v>68</v>
      </c>
      <c r="D118" s="128">
        <v>2019</v>
      </c>
      <c r="E118" s="128">
        <v>359</v>
      </c>
      <c r="F118" s="127" t="s">
        <v>353</v>
      </c>
      <c r="G118" s="129">
        <v>45011.81</v>
      </c>
      <c r="H118" s="128" t="s">
        <v>70</v>
      </c>
      <c r="I118" s="128">
        <v>971</v>
      </c>
      <c r="J118" s="127" t="s">
        <v>455</v>
      </c>
      <c r="K118" s="128">
        <v>2</v>
      </c>
      <c r="L118" s="130">
        <v>43411</v>
      </c>
    </row>
    <row r="119" spans="1:12" ht="15" x14ac:dyDescent="0.2">
      <c r="A119" s="127" t="s">
        <v>352</v>
      </c>
      <c r="B119" s="128" t="s">
        <v>67</v>
      </c>
      <c r="C119" s="128" t="s">
        <v>68</v>
      </c>
      <c r="D119" s="128">
        <v>2019</v>
      </c>
      <c r="E119" s="128">
        <v>359</v>
      </c>
      <c r="F119" s="127" t="s">
        <v>353</v>
      </c>
      <c r="G119" s="129">
        <v>74921.2</v>
      </c>
      <c r="H119" s="128" t="s">
        <v>70</v>
      </c>
      <c r="I119" s="128">
        <v>971</v>
      </c>
      <c r="J119" s="127" t="s">
        <v>456</v>
      </c>
      <c r="K119" s="128">
        <v>2</v>
      </c>
      <c r="L119" s="130">
        <v>43417</v>
      </c>
    </row>
    <row r="120" spans="1:12" ht="15" x14ac:dyDescent="0.2">
      <c r="A120" s="127" t="s">
        <v>352</v>
      </c>
      <c r="B120" s="128" t="s">
        <v>67</v>
      </c>
      <c r="C120" s="128" t="s">
        <v>68</v>
      </c>
      <c r="D120" s="128">
        <v>2019</v>
      </c>
      <c r="E120" s="128">
        <v>359</v>
      </c>
      <c r="F120" s="127" t="s">
        <v>353</v>
      </c>
      <c r="G120" s="129">
        <v>194921.68</v>
      </c>
      <c r="H120" s="128" t="s">
        <v>70</v>
      </c>
      <c r="I120" s="128">
        <v>971</v>
      </c>
      <c r="J120" s="127" t="s">
        <v>457</v>
      </c>
      <c r="K120" s="128">
        <v>2</v>
      </c>
      <c r="L120" s="130">
        <v>43423</v>
      </c>
    </row>
    <row r="121" spans="1:12" ht="15" x14ac:dyDescent="0.2">
      <c r="A121" s="127" t="s">
        <v>352</v>
      </c>
      <c r="B121" s="128" t="s">
        <v>67</v>
      </c>
      <c r="C121" s="128" t="s">
        <v>68</v>
      </c>
      <c r="D121" s="128">
        <v>2019</v>
      </c>
      <c r="E121" s="128">
        <v>359</v>
      </c>
      <c r="F121" s="127" t="s">
        <v>353</v>
      </c>
      <c r="G121" s="129">
        <v>100612.35</v>
      </c>
      <c r="H121" s="128" t="s">
        <v>70</v>
      </c>
      <c r="I121" s="128">
        <v>971</v>
      </c>
      <c r="J121" s="127" t="s">
        <v>458</v>
      </c>
      <c r="K121" s="128">
        <v>2</v>
      </c>
      <c r="L121" s="130">
        <v>43427</v>
      </c>
    </row>
    <row r="122" spans="1:12" ht="15" x14ac:dyDescent="0.2">
      <c r="A122" s="127" t="s">
        <v>352</v>
      </c>
      <c r="B122" s="128" t="s">
        <v>67</v>
      </c>
      <c r="C122" s="128" t="s">
        <v>68</v>
      </c>
      <c r="D122" s="128">
        <v>2019</v>
      </c>
      <c r="E122" s="128">
        <v>359</v>
      </c>
      <c r="F122" s="127" t="s">
        <v>353</v>
      </c>
      <c r="G122" s="129">
        <v>303935.51</v>
      </c>
      <c r="H122" s="128" t="s">
        <v>70</v>
      </c>
      <c r="I122" s="128">
        <v>971</v>
      </c>
      <c r="J122" s="127" t="s">
        <v>459</v>
      </c>
      <c r="K122" s="128">
        <v>2</v>
      </c>
      <c r="L122" s="130">
        <v>43430</v>
      </c>
    </row>
    <row r="123" spans="1:12" ht="15" x14ac:dyDescent="0.2">
      <c r="A123" s="127" t="s">
        <v>352</v>
      </c>
      <c r="B123" s="128" t="s">
        <v>67</v>
      </c>
      <c r="C123" s="128" t="s">
        <v>68</v>
      </c>
      <c r="D123" s="128">
        <v>2019</v>
      </c>
      <c r="E123" s="128">
        <v>359</v>
      </c>
      <c r="F123" s="127" t="s">
        <v>353</v>
      </c>
      <c r="G123" s="129">
        <v>-13005</v>
      </c>
      <c r="H123" s="128" t="s">
        <v>70</v>
      </c>
      <c r="I123" s="128">
        <v>972</v>
      </c>
      <c r="J123" s="127" t="s">
        <v>88</v>
      </c>
      <c r="K123" s="128">
        <v>10</v>
      </c>
      <c r="L123" s="130">
        <v>43433</v>
      </c>
    </row>
    <row r="124" spans="1:12" ht="15" x14ac:dyDescent="0.2">
      <c r="A124" s="127" t="s">
        <v>352</v>
      </c>
      <c r="B124" s="128" t="s">
        <v>67</v>
      </c>
      <c r="C124" s="128" t="s">
        <v>68</v>
      </c>
      <c r="D124" s="128">
        <v>2019</v>
      </c>
      <c r="E124" s="128">
        <v>359</v>
      </c>
      <c r="F124" s="127" t="s">
        <v>353</v>
      </c>
      <c r="G124" s="129">
        <v>40536.31</v>
      </c>
      <c r="H124" s="128" t="s">
        <v>70</v>
      </c>
      <c r="I124" s="128">
        <v>971</v>
      </c>
      <c r="J124" s="127" t="s">
        <v>460</v>
      </c>
      <c r="K124" s="128">
        <v>2</v>
      </c>
      <c r="L124" s="130">
        <v>43434</v>
      </c>
    </row>
    <row r="125" spans="1:12" ht="15" x14ac:dyDescent="0.2">
      <c r="A125" s="127" t="s">
        <v>352</v>
      </c>
      <c r="B125" s="128" t="s">
        <v>67</v>
      </c>
      <c r="C125" s="128" t="s">
        <v>68</v>
      </c>
      <c r="D125" s="128">
        <v>2019</v>
      </c>
      <c r="E125" s="128">
        <v>359</v>
      </c>
      <c r="F125" s="127" t="s">
        <v>353</v>
      </c>
      <c r="G125" s="129">
        <v>291147.77</v>
      </c>
      <c r="H125" s="128" t="s">
        <v>70</v>
      </c>
      <c r="I125" s="128">
        <v>971</v>
      </c>
      <c r="J125" s="127" t="s">
        <v>461</v>
      </c>
      <c r="K125" s="128">
        <v>2</v>
      </c>
      <c r="L125" s="130">
        <v>43434</v>
      </c>
    </row>
    <row r="126" spans="1:12" ht="15" x14ac:dyDescent="0.2">
      <c r="A126" s="127" t="s">
        <v>352</v>
      </c>
      <c r="B126" s="128" t="s">
        <v>67</v>
      </c>
      <c r="C126" s="128" t="s">
        <v>68</v>
      </c>
      <c r="D126" s="128">
        <v>2019</v>
      </c>
      <c r="E126" s="128">
        <v>359</v>
      </c>
      <c r="F126" s="127" t="s">
        <v>353</v>
      </c>
      <c r="G126" s="129">
        <v>128499.57</v>
      </c>
      <c r="H126" s="128" t="s">
        <v>70</v>
      </c>
      <c r="I126" s="128">
        <v>971</v>
      </c>
      <c r="J126" s="127" t="s">
        <v>462</v>
      </c>
      <c r="K126" s="128">
        <v>2</v>
      </c>
      <c r="L126" s="130">
        <v>43439</v>
      </c>
    </row>
    <row r="127" spans="1:12" ht="15" x14ac:dyDescent="0.2">
      <c r="A127" s="127" t="s">
        <v>352</v>
      </c>
      <c r="B127" s="128" t="s">
        <v>67</v>
      </c>
      <c r="C127" s="128" t="s">
        <v>68</v>
      </c>
      <c r="D127" s="128">
        <v>2019</v>
      </c>
      <c r="E127" s="128">
        <v>359</v>
      </c>
      <c r="F127" s="127" t="s">
        <v>353</v>
      </c>
      <c r="G127" s="129">
        <v>372517.33</v>
      </c>
      <c r="H127" s="128" t="s">
        <v>70</v>
      </c>
      <c r="I127" s="128">
        <v>971</v>
      </c>
      <c r="J127" s="127" t="s">
        <v>463</v>
      </c>
      <c r="K127" s="128">
        <v>2</v>
      </c>
      <c r="L127" s="130">
        <v>43441</v>
      </c>
    </row>
    <row r="128" spans="1:12" ht="15" x14ac:dyDescent="0.2">
      <c r="A128" s="127" t="s">
        <v>352</v>
      </c>
      <c r="B128" s="128" t="s">
        <v>67</v>
      </c>
      <c r="C128" s="128" t="s">
        <v>68</v>
      </c>
      <c r="D128" s="128">
        <v>2019</v>
      </c>
      <c r="E128" s="128">
        <v>359</v>
      </c>
      <c r="F128" s="127" t="s">
        <v>353</v>
      </c>
      <c r="G128" s="129">
        <v>137407.92000000001</v>
      </c>
      <c r="H128" s="128" t="s">
        <v>70</v>
      </c>
      <c r="I128" s="128">
        <v>971</v>
      </c>
      <c r="J128" s="127" t="s">
        <v>464</v>
      </c>
      <c r="K128" s="128">
        <v>2</v>
      </c>
      <c r="L128" s="130">
        <v>43447</v>
      </c>
    </row>
    <row r="129" spans="1:12" ht="15" x14ac:dyDescent="0.2">
      <c r="A129" s="127" t="s">
        <v>352</v>
      </c>
      <c r="B129" s="128" t="s">
        <v>67</v>
      </c>
      <c r="C129" s="128" t="s">
        <v>68</v>
      </c>
      <c r="D129" s="128">
        <v>2019</v>
      </c>
      <c r="E129" s="128">
        <v>359</v>
      </c>
      <c r="F129" s="127" t="s">
        <v>353</v>
      </c>
      <c r="G129" s="129">
        <v>236960.31</v>
      </c>
      <c r="H129" s="128" t="s">
        <v>70</v>
      </c>
      <c r="I129" s="128">
        <v>971</v>
      </c>
      <c r="J129" s="127" t="s">
        <v>465</v>
      </c>
      <c r="K129" s="128">
        <v>2</v>
      </c>
      <c r="L129" s="130">
        <v>43447</v>
      </c>
    </row>
    <row r="130" spans="1:12" ht="15" x14ac:dyDescent="0.2">
      <c r="A130" s="127" t="s">
        <v>352</v>
      </c>
      <c r="B130" s="128" t="s">
        <v>67</v>
      </c>
      <c r="C130" s="128" t="s">
        <v>68</v>
      </c>
      <c r="D130" s="128">
        <v>2019</v>
      </c>
      <c r="E130" s="128">
        <v>359</v>
      </c>
      <c r="F130" s="127" t="s">
        <v>353</v>
      </c>
      <c r="G130" s="129">
        <v>170660.03</v>
      </c>
      <c r="H130" s="128" t="s">
        <v>70</v>
      </c>
      <c r="I130" s="128">
        <v>971</v>
      </c>
      <c r="J130" s="127" t="s">
        <v>466</v>
      </c>
      <c r="K130" s="128">
        <v>2</v>
      </c>
      <c r="L130" s="130">
        <v>43448</v>
      </c>
    </row>
    <row r="131" spans="1:12" ht="15" x14ac:dyDescent="0.2">
      <c r="A131" s="127" t="s">
        <v>352</v>
      </c>
      <c r="B131" s="128" t="s">
        <v>67</v>
      </c>
      <c r="C131" s="128" t="s">
        <v>68</v>
      </c>
      <c r="D131" s="128">
        <v>2019</v>
      </c>
      <c r="E131" s="128">
        <v>359</v>
      </c>
      <c r="F131" s="127" t="s">
        <v>353</v>
      </c>
      <c r="G131" s="129">
        <v>11193.86</v>
      </c>
      <c r="H131" s="128" t="s">
        <v>70</v>
      </c>
      <c r="I131" s="128">
        <v>971</v>
      </c>
      <c r="J131" s="127" t="s">
        <v>467</v>
      </c>
      <c r="K131" s="128">
        <v>2</v>
      </c>
      <c r="L131" s="130">
        <v>43452</v>
      </c>
    </row>
    <row r="132" spans="1:12" ht="15" x14ac:dyDescent="0.2">
      <c r="A132" s="127" t="s">
        <v>352</v>
      </c>
      <c r="B132" s="128" t="s">
        <v>67</v>
      </c>
      <c r="C132" s="128" t="s">
        <v>68</v>
      </c>
      <c r="D132" s="128">
        <v>2019</v>
      </c>
      <c r="E132" s="128">
        <v>359</v>
      </c>
      <c r="F132" s="127" t="s">
        <v>353</v>
      </c>
      <c r="G132" s="129">
        <v>170554.76</v>
      </c>
      <c r="H132" s="128" t="s">
        <v>70</v>
      </c>
      <c r="I132" s="128">
        <v>971</v>
      </c>
      <c r="J132" s="127" t="s">
        <v>468</v>
      </c>
      <c r="K132" s="128">
        <v>2</v>
      </c>
      <c r="L132" s="130">
        <v>43455</v>
      </c>
    </row>
    <row r="133" spans="1:12" ht="15" x14ac:dyDescent="0.2">
      <c r="A133" s="127" t="s">
        <v>352</v>
      </c>
      <c r="B133" s="128" t="s">
        <v>67</v>
      </c>
      <c r="C133" s="128" t="s">
        <v>68</v>
      </c>
      <c r="D133" s="128">
        <v>2019</v>
      </c>
      <c r="E133" s="128">
        <v>359</v>
      </c>
      <c r="F133" s="127" t="s">
        <v>353</v>
      </c>
      <c r="G133" s="129">
        <v>237246.02</v>
      </c>
      <c r="H133" s="128" t="s">
        <v>70</v>
      </c>
      <c r="I133" s="128">
        <v>971</v>
      </c>
      <c r="J133" s="127" t="s">
        <v>469</v>
      </c>
      <c r="K133" s="128">
        <v>2</v>
      </c>
      <c r="L133" s="130">
        <v>43458</v>
      </c>
    </row>
    <row r="134" spans="1:12" ht="15" x14ac:dyDescent="0.2">
      <c r="A134" s="127" t="s">
        <v>352</v>
      </c>
      <c r="B134" s="128" t="s">
        <v>67</v>
      </c>
      <c r="C134" s="128" t="s">
        <v>68</v>
      </c>
      <c r="D134" s="128">
        <v>2019</v>
      </c>
      <c r="E134" s="128">
        <v>359</v>
      </c>
      <c r="F134" s="127" t="s">
        <v>353</v>
      </c>
      <c r="G134" s="129">
        <v>48392.82</v>
      </c>
      <c r="H134" s="128" t="s">
        <v>70</v>
      </c>
      <c r="I134" s="128">
        <v>971</v>
      </c>
      <c r="J134" s="127" t="s">
        <v>470</v>
      </c>
      <c r="K134" s="128">
        <v>2</v>
      </c>
      <c r="L134" s="130">
        <v>43460</v>
      </c>
    </row>
    <row r="135" spans="1:12" ht="15.75" thickBot="1" x14ac:dyDescent="0.3">
      <c r="A135" s="131"/>
      <c r="B135" s="131"/>
      <c r="C135" s="131"/>
      <c r="D135" s="131"/>
      <c r="E135" s="131"/>
      <c r="F135" s="131"/>
      <c r="G135" s="132">
        <v>18552881.309999999</v>
      </c>
      <c r="H135" s="131"/>
      <c r="I135" s="131"/>
      <c r="J135" s="131"/>
      <c r="K135" s="131"/>
      <c r="L135" s="130"/>
    </row>
    <row r="136" spans="1:12" ht="15" x14ac:dyDescent="0.25">
      <c r="A136" s="131"/>
      <c r="B136" s="131"/>
      <c r="C136" s="131"/>
      <c r="D136" s="131"/>
      <c r="E136" s="131"/>
      <c r="F136" s="131"/>
      <c r="G136" s="131"/>
      <c r="H136" s="131"/>
      <c r="I136" s="131"/>
      <c r="J136" s="131"/>
      <c r="K136" s="131"/>
      <c r="L136" s="130"/>
    </row>
    <row r="137" spans="1:12" ht="15" x14ac:dyDescent="0.2">
      <c r="A137" s="127" t="s">
        <v>352</v>
      </c>
      <c r="B137" s="128" t="s">
        <v>67</v>
      </c>
      <c r="C137" s="128" t="s">
        <v>68</v>
      </c>
      <c r="D137" s="128">
        <v>2018</v>
      </c>
      <c r="E137" s="128">
        <v>360</v>
      </c>
      <c r="F137" s="127" t="s">
        <v>353</v>
      </c>
      <c r="G137" s="129">
        <v>-11989.46</v>
      </c>
      <c r="H137" s="128" t="s">
        <v>70</v>
      </c>
      <c r="I137" s="128">
        <v>972</v>
      </c>
      <c r="J137" s="127" t="s">
        <v>368</v>
      </c>
      <c r="K137" s="128">
        <v>1</v>
      </c>
      <c r="L137" s="130">
        <v>43475</v>
      </c>
    </row>
    <row r="138" spans="1:12" ht="15" x14ac:dyDescent="0.2">
      <c r="A138" s="127" t="s">
        <v>352</v>
      </c>
      <c r="B138" s="128" t="s">
        <v>67</v>
      </c>
      <c r="C138" s="128" t="s">
        <v>68</v>
      </c>
      <c r="D138" s="128">
        <v>2018</v>
      </c>
      <c r="E138" s="128">
        <v>360</v>
      </c>
      <c r="F138" s="127" t="s">
        <v>353</v>
      </c>
      <c r="G138" s="129">
        <v>-10328.91</v>
      </c>
      <c r="H138" s="128" t="s">
        <v>70</v>
      </c>
      <c r="I138" s="128">
        <v>972</v>
      </c>
      <c r="J138" s="127" t="s">
        <v>372</v>
      </c>
      <c r="K138" s="128">
        <v>1</v>
      </c>
      <c r="L138" s="130">
        <v>43483</v>
      </c>
    </row>
    <row r="139" spans="1:12" ht="15" x14ac:dyDescent="0.2">
      <c r="A139" s="127" t="s">
        <v>352</v>
      </c>
      <c r="B139" s="128" t="s">
        <v>67</v>
      </c>
      <c r="C139" s="128" t="s">
        <v>68</v>
      </c>
      <c r="D139" s="128">
        <v>2018</v>
      </c>
      <c r="E139" s="128">
        <v>360</v>
      </c>
      <c r="F139" s="127" t="s">
        <v>353</v>
      </c>
      <c r="G139" s="129">
        <v>-9629.89</v>
      </c>
      <c r="H139" s="128" t="s">
        <v>70</v>
      </c>
      <c r="I139" s="128">
        <v>972</v>
      </c>
      <c r="J139" s="127" t="s">
        <v>377</v>
      </c>
      <c r="K139" s="128">
        <v>1</v>
      </c>
      <c r="L139" s="130">
        <v>43501</v>
      </c>
    </row>
    <row r="140" spans="1:12" ht="15" x14ac:dyDescent="0.2">
      <c r="A140" s="127" t="s">
        <v>352</v>
      </c>
      <c r="B140" s="128" t="s">
        <v>67</v>
      </c>
      <c r="C140" s="128" t="s">
        <v>68</v>
      </c>
      <c r="D140" s="128">
        <v>2018</v>
      </c>
      <c r="E140" s="128">
        <v>360</v>
      </c>
      <c r="F140" s="127" t="s">
        <v>353</v>
      </c>
      <c r="G140" s="129">
        <v>-10795.68</v>
      </c>
      <c r="H140" s="128" t="s">
        <v>70</v>
      </c>
      <c r="I140" s="128">
        <v>972</v>
      </c>
      <c r="J140" s="127" t="s">
        <v>386</v>
      </c>
      <c r="K140" s="128">
        <v>1</v>
      </c>
      <c r="L140" s="130">
        <v>43521</v>
      </c>
    </row>
    <row r="141" spans="1:12" ht="15" x14ac:dyDescent="0.2">
      <c r="A141" s="127" t="s">
        <v>352</v>
      </c>
      <c r="B141" s="128" t="s">
        <v>67</v>
      </c>
      <c r="C141" s="128" t="s">
        <v>68</v>
      </c>
      <c r="D141" s="128">
        <v>2018</v>
      </c>
      <c r="E141" s="128">
        <v>360</v>
      </c>
      <c r="F141" s="127" t="s">
        <v>353</v>
      </c>
      <c r="G141" s="129">
        <v>-11742.32</v>
      </c>
      <c r="H141" s="128" t="s">
        <v>70</v>
      </c>
      <c r="I141" s="128">
        <v>972</v>
      </c>
      <c r="J141" s="127" t="s">
        <v>395</v>
      </c>
      <c r="K141" s="128">
        <v>1</v>
      </c>
      <c r="L141" s="130">
        <v>43545</v>
      </c>
    </row>
    <row r="142" spans="1:12" ht="15" x14ac:dyDescent="0.2">
      <c r="A142" s="127" t="s">
        <v>352</v>
      </c>
      <c r="B142" s="128" t="s">
        <v>67</v>
      </c>
      <c r="C142" s="128" t="s">
        <v>68</v>
      </c>
      <c r="D142" s="128">
        <v>2018</v>
      </c>
      <c r="E142" s="128">
        <v>360</v>
      </c>
      <c r="F142" s="127" t="s">
        <v>353</v>
      </c>
      <c r="G142" s="129">
        <v>-10601.04</v>
      </c>
      <c r="H142" s="128" t="s">
        <v>70</v>
      </c>
      <c r="I142" s="128">
        <v>972</v>
      </c>
      <c r="J142" s="127" t="s">
        <v>401</v>
      </c>
      <c r="K142" s="128">
        <v>1</v>
      </c>
      <c r="L142" s="130">
        <v>43555</v>
      </c>
    </row>
    <row r="143" spans="1:12" ht="15" x14ac:dyDescent="0.2">
      <c r="A143" s="127" t="s">
        <v>352</v>
      </c>
      <c r="B143" s="128" t="s">
        <v>67</v>
      </c>
      <c r="C143" s="128" t="s">
        <v>68</v>
      </c>
      <c r="D143" s="128">
        <v>2018</v>
      </c>
      <c r="E143" s="128">
        <v>360</v>
      </c>
      <c r="F143" s="127" t="s">
        <v>353</v>
      </c>
      <c r="G143" s="129">
        <v>-2202801.86</v>
      </c>
      <c r="H143" s="128" t="s">
        <v>70</v>
      </c>
      <c r="I143" s="128">
        <v>972</v>
      </c>
      <c r="J143" s="127" t="s">
        <v>431</v>
      </c>
      <c r="K143" s="128">
        <v>1</v>
      </c>
      <c r="L143" s="130">
        <v>43319</v>
      </c>
    </row>
    <row r="144" spans="1:12" ht="15" x14ac:dyDescent="0.2">
      <c r="A144" s="127" t="s">
        <v>352</v>
      </c>
      <c r="B144" s="128" t="s">
        <v>67</v>
      </c>
      <c r="C144" s="128" t="s">
        <v>68</v>
      </c>
      <c r="D144" s="128">
        <v>2018</v>
      </c>
      <c r="E144" s="128">
        <v>360</v>
      </c>
      <c r="F144" s="127" t="s">
        <v>353</v>
      </c>
      <c r="G144" s="129">
        <v>-11193.86</v>
      </c>
      <c r="H144" s="128" t="s">
        <v>70</v>
      </c>
      <c r="I144" s="128">
        <v>972</v>
      </c>
      <c r="J144" s="127" t="s">
        <v>467</v>
      </c>
      <c r="K144" s="128">
        <v>1</v>
      </c>
      <c r="L144" s="130">
        <v>43452</v>
      </c>
    </row>
    <row r="145" spans="1:12" ht="15" x14ac:dyDescent="0.2">
      <c r="A145" s="127" t="s">
        <v>352</v>
      </c>
      <c r="B145" s="128" t="s">
        <v>67</v>
      </c>
      <c r="C145" s="128" t="s">
        <v>68</v>
      </c>
      <c r="D145" s="128">
        <v>2019</v>
      </c>
      <c r="E145" s="128">
        <v>360</v>
      </c>
      <c r="F145" s="127" t="s">
        <v>353</v>
      </c>
      <c r="G145" s="129">
        <v>-131355.38</v>
      </c>
      <c r="H145" s="128" t="s">
        <v>70</v>
      </c>
      <c r="I145" s="128">
        <v>972</v>
      </c>
      <c r="J145" s="127" t="s">
        <v>365</v>
      </c>
      <c r="K145" s="128">
        <v>1</v>
      </c>
      <c r="L145" s="130">
        <v>43472</v>
      </c>
    </row>
    <row r="146" spans="1:12" ht="15" x14ac:dyDescent="0.2">
      <c r="A146" s="127" t="s">
        <v>352</v>
      </c>
      <c r="B146" s="128" t="s">
        <v>67</v>
      </c>
      <c r="C146" s="128" t="s">
        <v>68</v>
      </c>
      <c r="D146" s="128">
        <v>2019</v>
      </c>
      <c r="E146" s="128">
        <v>360</v>
      </c>
      <c r="F146" s="127" t="s">
        <v>353</v>
      </c>
      <c r="G146" s="129">
        <v>-182238.91</v>
      </c>
      <c r="H146" s="128" t="s">
        <v>70</v>
      </c>
      <c r="I146" s="128">
        <v>972</v>
      </c>
      <c r="J146" s="127" t="s">
        <v>366</v>
      </c>
      <c r="K146" s="128">
        <v>1</v>
      </c>
      <c r="L146" s="130">
        <v>43472</v>
      </c>
    </row>
    <row r="147" spans="1:12" ht="15" x14ac:dyDescent="0.2">
      <c r="A147" s="127" t="s">
        <v>352</v>
      </c>
      <c r="B147" s="128" t="s">
        <v>67</v>
      </c>
      <c r="C147" s="128" t="s">
        <v>68</v>
      </c>
      <c r="D147" s="128">
        <v>2019</v>
      </c>
      <c r="E147" s="128">
        <v>360</v>
      </c>
      <c r="F147" s="127" t="s">
        <v>353</v>
      </c>
      <c r="G147" s="129">
        <v>-233082.76</v>
      </c>
      <c r="H147" s="128" t="s">
        <v>70</v>
      </c>
      <c r="I147" s="128">
        <v>972</v>
      </c>
      <c r="J147" s="127" t="s">
        <v>367</v>
      </c>
      <c r="K147" s="128">
        <v>1</v>
      </c>
      <c r="L147" s="130">
        <v>43475</v>
      </c>
    </row>
    <row r="148" spans="1:12" ht="15" x14ac:dyDescent="0.2">
      <c r="A148" s="127" t="s">
        <v>352</v>
      </c>
      <c r="B148" s="128" t="s">
        <v>67</v>
      </c>
      <c r="C148" s="128" t="s">
        <v>68</v>
      </c>
      <c r="D148" s="128">
        <v>2019</v>
      </c>
      <c r="E148" s="128">
        <v>360</v>
      </c>
      <c r="F148" s="127" t="s">
        <v>353</v>
      </c>
      <c r="G148" s="129">
        <v>-39484.239999999998</v>
      </c>
      <c r="H148" s="128" t="s">
        <v>70</v>
      </c>
      <c r="I148" s="128">
        <v>972</v>
      </c>
      <c r="J148" s="127" t="s">
        <v>369</v>
      </c>
      <c r="K148" s="128">
        <v>1</v>
      </c>
      <c r="L148" s="130">
        <v>43479</v>
      </c>
    </row>
    <row r="149" spans="1:12" ht="15" x14ac:dyDescent="0.2">
      <c r="A149" s="127" t="s">
        <v>352</v>
      </c>
      <c r="B149" s="128" t="s">
        <v>67</v>
      </c>
      <c r="C149" s="128" t="s">
        <v>68</v>
      </c>
      <c r="D149" s="128">
        <v>2019</v>
      </c>
      <c r="E149" s="128">
        <v>360</v>
      </c>
      <c r="F149" s="127" t="s">
        <v>353</v>
      </c>
      <c r="G149" s="129">
        <v>-24800.06</v>
      </c>
      <c r="H149" s="128" t="s">
        <v>70</v>
      </c>
      <c r="I149" s="128">
        <v>972</v>
      </c>
      <c r="J149" s="127" t="s">
        <v>370</v>
      </c>
      <c r="K149" s="128">
        <v>1</v>
      </c>
      <c r="L149" s="130">
        <v>43480</v>
      </c>
    </row>
    <row r="150" spans="1:12" ht="15" x14ac:dyDescent="0.2">
      <c r="A150" s="127" t="s">
        <v>352</v>
      </c>
      <c r="B150" s="128" t="s">
        <v>67</v>
      </c>
      <c r="C150" s="128" t="s">
        <v>68</v>
      </c>
      <c r="D150" s="128">
        <v>2019</v>
      </c>
      <c r="E150" s="128">
        <v>360</v>
      </c>
      <c r="F150" s="127" t="s">
        <v>353</v>
      </c>
      <c r="G150" s="129">
        <v>-271925.78999999998</v>
      </c>
      <c r="H150" s="128" t="s">
        <v>70</v>
      </c>
      <c r="I150" s="128">
        <v>972</v>
      </c>
      <c r="J150" s="127" t="s">
        <v>371</v>
      </c>
      <c r="K150" s="128">
        <v>1</v>
      </c>
      <c r="L150" s="130">
        <v>43482</v>
      </c>
    </row>
    <row r="151" spans="1:12" ht="15" x14ac:dyDescent="0.2">
      <c r="A151" s="127" t="s">
        <v>352</v>
      </c>
      <c r="B151" s="128" t="s">
        <v>67</v>
      </c>
      <c r="C151" s="128" t="s">
        <v>68</v>
      </c>
      <c r="D151" s="128">
        <v>2019</v>
      </c>
      <c r="E151" s="128">
        <v>360</v>
      </c>
      <c r="F151" s="127" t="s">
        <v>353</v>
      </c>
      <c r="G151" s="129">
        <v>-223559.01</v>
      </c>
      <c r="H151" s="128" t="s">
        <v>70</v>
      </c>
      <c r="I151" s="128">
        <v>972</v>
      </c>
      <c r="J151" s="127" t="s">
        <v>373</v>
      </c>
      <c r="K151" s="128">
        <v>1</v>
      </c>
      <c r="L151" s="130">
        <v>43487</v>
      </c>
    </row>
    <row r="152" spans="1:12" ht="15" x14ac:dyDescent="0.2">
      <c r="A152" s="127" t="s">
        <v>352</v>
      </c>
      <c r="B152" s="128" t="s">
        <v>67</v>
      </c>
      <c r="C152" s="128" t="s">
        <v>68</v>
      </c>
      <c r="D152" s="128">
        <v>2019</v>
      </c>
      <c r="E152" s="128">
        <v>360</v>
      </c>
      <c r="F152" s="127" t="s">
        <v>353</v>
      </c>
      <c r="G152" s="129">
        <v>-140397.53</v>
      </c>
      <c r="H152" s="128" t="s">
        <v>70</v>
      </c>
      <c r="I152" s="128">
        <v>972</v>
      </c>
      <c r="J152" s="127" t="s">
        <v>374</v>
      </c>
      <c r="K152" s="128">
        <v>1</v>
      </c>
      <c r="L152" s="130">
        <v>43489</v>
      </c>
    </row>
    <row r="153" spans="1:12" ht="15" x14ac:dyDescent="0.2">
      <c r="A153" s="127" t="s">
        <v>352</v>
      </c>
      <c r="B153" s="128" t="s">
        <v>67</v>
      </c>
      <c r="C153" s="128" t="s">
        <v>68</v>
      </c>
      <c r="D153" s="128">
        <v>2019</v>
      </c>
      <c r="E153" s="128">
        <v>360</v>
      </c>
      <c r="F153" s="127" t="s">
        <v>353</v>
      </c>
      <c r="G153" s="129">
        <v>-73954.070000000007</v>
      </c>
      <c r="H153" s="128" t="s">
        <v>70</v>
      </c>
      <c r="I153" s="128">
        <v>972</v>
      </c>
      <c r="J153" s="127" t="s">
        <v>375</v>
      </c>
      <c r="K153" s="128">
        <v>1</v>
      </c>
      <c r="L153" s="130">
        <v>43490</v>
      </c>
    </row>
    <row r="154" spans="1:12" ht="15" x14ac:dyDescent="0.2">
      <c r="A154" s="127" t="s">
        <v>352</v>
      </c>
      <c r="B154" s="128" t="s">
        <v>67</v>
      </c>
      <c r="C154" s="128" t="s">
        <v>68</v>
      </c>
      <c r="D154" s="128">
        <v>2019</v>
      </c>
      <c r="E154" s="128">
        <v>360</v>
      </c>
      <c r="F154" s="127" t="s">
        <v>353</v>
      </c>
      <c r="G154" s="129">
        <v>-185758.03</v>
      </c>
      <c r="H154" s="128" t="s">
        <v>70</v>
      </c>
      <c r="I154" s="128">
        <v>972</v>
      </c>
      <c r="J154" s="127" t="s">
        <v>376</v>
      </c>
      <c r="K154" s="128">
        <v>1</v>
      </c>
      <c r="L154" s="130">
        <v>43495</v>
      </c>
    </row>
    <row r="155" spans="1:12" ht="15" x14ac:dyDescent="0.2">
      <c r="A155" s="127" t="s">
        <v>352</v>
      </c>
      <c r="B155" s="128" t="s">
        <v>67</v>
      </c>
      <c r="C155" s="128" t="s">
        <v>68</v>
      </c>
      <c r="D155" s="128">
        <v>2019</v>
      </c>
      <c r="E155" s="128">
        <v>360</v>
      </c>
      <c r="F155" s="127" t="s">
        <v>353</v>
      </c>
      <c r="G155" s="129">
        <v>-165472.97</v>
      </c>
      <c r="H155" s="128" t="s">
        <v>70</v>
      </c>
      <c r="I155" s="128">
        <v>972</v>
      </c>
      <c r="J155" s="127" t="s">
        <v>378</v>
      </c>
      <c r="K155" s="128">
        <v>1</v>
      </c>
      <c r="L155" s="130">
        <v>43502</v>
      </c>
    </row>
    <row r="156" spans="1:12" ht="15" x14ac:dyDescent="0.2">
      <c r="A156" s="127" t="s">
        <v>352</v>
      </c>
      <c r="B156" s="128" t="s">
        <v>67</v>
      </c>
      <c r="C156" s="128" t="s">
        <v>68</v>
      </c>
      <c r="D156" s="128">
        <v>2019</v>
      </c>
      <c r="E156" s="128">
        <v>360</v>
      </c>
      <c r="F156" s="127" t="s">
        <v>353</v>
      </c>
      <c r="G156" s="129">
        <v>-99729.03</v>
      </c>
      <c r="H156" s="128" t="s">
        <v>70</v>
      </c>
      <c r="I156" s="128">
        <v>972</v>
      </c>
      <c r="J156" s="127" t="s">
        <v>379</v>
      </c>
      <c r="K156" s="128">
        <v>1</v>
      </c>
      <c r="L156" s="130">
        <v>43504</v>
      </c>
    </row>
    <row r="157" spans="1:12" ht="15" x14ac:dyDescent="0.2">
      <c r="A157" s="127" t="s">
        <v>352</v>
      </c>
      <c r="B157" s="128" t="s">
        <v>67</v>
      </c>
      <c r="C157" s="128" t="s">
        <v>68</v>
      </c>
      <c r="D157" s="128">
        <v>2019</v>
      </c>
      <c r="E157" s="128">
        <v>360</v>
      </c>
      <c r="F157" s="127" t="s">
        <v>353</v>
      </c>
      <c r="G157" s="129">
        <v>-80840.2</v>
      </c>
      <c r="H157" s="128" t="s">
        <v>70</v>
      </c>
      <c r="I157" s="128">
        <v>972</v>
      </c>
      <c r="J157" s="127" t="s">
        <v>380</v>
      </c>
      <c r="K157" s="128">
        <v>1</v>
      </c>
      <c r="L157" s="130">
        <v>43507</v>
      </c>
    </row>
    <row r="158" spans="1:12" ht="15" x14ac:dyDescent="0.2">
      <c r="A158" s="127" t="s">
        <v>352</v>
      </c>
      <c r="B158" s="128" t="s">
        <v>67</v>
      </c>
      <c r="C158" s="128" t="s">
        <v>68</v>
      </c>
      <c r="D158" s="128">
        <v>2019</v>
      </c>
      <c r="E158" s="128">
        <v>360</v>
      </c>
      <c r="F158" s="127" t="s">
        <v>353</v>
      </c>
      <c r="G158" s="129">
        <v>-37923.019999999997</v>
      </c>
      <c r="H158" s="128" t="s">
        <v>70</v>
      </c>
      <c r="I158" s="128">
        <v>972</v>
      </c>
      <c r="J158" s="127" t="s">
        <v>381</v>
      </c>
      <c r="K158" s="128">
        <v>1</v>
      </c>
      <c r="L158" s="130">
        <v>43507</v>
      </c>
    </row>
    <row r="159" spans="1:12" ht="15" x14ac:dyDescent="0.2">
      <c r="A159" s="127" t="s">
        <v>352</v>
      </c>
      <c r="B159" s="128" t="s">
        <v>67</v>
      </c>
      <c r="C159" s="128" t="s">
        <v>68</v>
      </c>
      <c r="D159" s="128">
        <v>2019</v>
      </c>
      <c r="E159" s="128">
        <v>360</v>
      </c>
      <c r="F159" s="127" t="s">
        <v>353</v>
      </c>
      <c r="G159" s="129">
        <v>-84597.81</v>
      </c>
      <c r="H159" s="128" t="s">
        <v>70</v>
      </c>
      <c r="I159" s="128">
        <v>972</v>
      </c>
      <c r="J159" s="127" t="s">
        <v>382</v>
      </c>
      <c r="K159" s="128">
        <v>1</v>
      </c>
      <c r="L159" s="130">
        <v>43508</v>
      </c>
    </row>
    <row r="160" spans="1:12" ht="15" x14ac:dyDescent="0.2">
      <c r="A160" s="127" t="s">
        <v>352</v>
      </c>
      <c r="B160" s="128" t="s">
        <v>67</v>
      </c>
      <c r="C160" s="128" t="s">
        <v>68</v>
      </c>
      <c r="D160" s="128">
        <v>2019</v>
      </c>
      <c r="E160" s="128">
        <v>360</v>
      </c>
      <c r="F160" s="127" t="s">
        <v>353</v>
      </c>
      <c r="G160" s="129">
        <v>-134793.13</v>
      </c>
      <c r="H160" s="128" t="s">
        <v>70</v>
      </c>
      <c r="I160" s="128">
        <v>972</v>
      </c>
      <c r="J160" s="127" t="s">
        <v>383</v>
      </c>
      <c r="K160" s="128">
        <v>1</v>
      </c>
      <c r="L160" s="130">
        <v>43515</v>
      </c>
    </row>
    <row r="161" spans="1:12" ht="15" x14ac:dyDescent="0.2">
      <c r="A161" s="127" t="s">
        <v>352</v>
      </c>
      <c r="B161" s="128" t="s">
        <v>67</v>
      </c>
      <c r="C161" s="128" t="s">
        <v>68</v>
      </c>
      <c r="D161" s="128">
        <v>2019</v>
      </c>
      <c r="E161" s="128">
        <v>360</v>
      </c>
      <c r="F161" s="127" t="s">
        <v>353</v>
      </c>
      <c r="G161" s="129">
        <v>-182979.02</v>
      </c>
      <c r="H161" s="128" t="s">
        <v>70</v>
      </c>
      <c r="I161" s="128">
        <v>972</v>
      </c>
      <c r="J161" s="127" t="s">
        <v>384</v>
      </c>
      <c r="K161" s="128">
        <v>1</v>
      </c>
      <c r="L161" s="130">
        <v>43518</v>
      </c>
    </row>
    <row r="162" spans="1:12" ht="15" x14ac:dyDescent="0.2">
      <c r="A162" s="127" t="s">
        <v>352</v>
      </c>
      <c r="B162" s="128" t="s">
        <v>67</v>
      </c>
      <c r="C162" s="128" t="s">
        <v>68</v>
      </c>
      <c r="D162" s="128">
        <v>2019</v>
      </c>
      <c r="E162" s="128">
        <v>360</v>
      </c>
      <c r="F162" s="127" t="s">
        <v>353</v>
      </c>
      <c r="G162" s="129">
        <v>-78210.320000000007</v>
      </c>
      <c r="H162" s="128" t="s">
        <v>70</v>
      </c>
      <c r="I162" s="128">
        <v>972</v>
      </c>
      <c r="J162" s="127" t="s">
        <v>385</v>
      </c>
      <c r="K162" s="128">
        <v>1</v>
      </c>
      <c r="L162" s="130">
        <v>43518</v>
      </c>
    </row>
    <row r="163" spans="1:12" ht="15" x14ac:dyDescent="0.2">
      <c r="A163" s="127" t="s">
        <v>352</v>
      </c>
      <c r="B163" s="128" t="s">
        <v>67</v>
      </c>
      <c r="C163" s="128" t="s">
        <v>68</v>
      </c>
      <c r="D163" s="128">
        <v>2019</v>
      </c>
      <c r="E163" s="128">
        <v>360</v>
      </c>
      <c r="F163" s="127" t="s">
        <v>353</v>
      </c>
      <c r="G163" s="129">
        <v>-144608.29</v>
      </c>
      <c r="H163" s="128" t="s">
        <v>70</v>
      </c>
      <c r="I163" s="128">
        <v>972</v>
      </c>
      <c r="J163" s="127" t="s">
        <v>387</v>
      </c>
      <c r="K163" s="128">
        <v>1</v>
      </c>
      <c r="L163" s="130">
        <v>43522</v>
      </c>
    </row>
    <row r="164" spans="1:12" ht="15" x14ac:dyDescent="0.2">
      <c r="A164" s="127" t="s">
        <v>352</v>
      </c>
      <c r="B164" s="128" t="s">
        <v>67</v>
      </c>
      <c r="C164" s="128" t="s">
        <v>68</v>
      </c>
      <c r="D164" s="128">
        <v>2019</v>
      </c>
      <c r="E164" s="128">
        <v>360</v>
      </c>
      <c r="F164" s="127" t="s">
        <v>353</v>
      </c>
      <c r="G164" s="129">
        <v>-163893.32999999999</v>
      </c>
      <c r="H164" s="128" t="s">
        <v>70</v>
      </c>
      <c r="I164" s="128">
        <v>972</v>
      </c>
      <c r="J164" s="127" t="s">
        <v>388</v>
      </c>
      <c r="K164" s="128">
        <v>1</v>
      </c>
      <c r="L164" s="130">
        <v>43524</v>
      </c>
    </row>
    <row r="165" spans="1:12" ht="15" x14ac:dyDescent="0.2">
      <c r="A165" s="127" t="s">
        <v>352</v>
      </c>
      <c r="B165" s="128" t="s">
        <v>67</v>
      </c>
      <c r="C165" s="128" t="s">
        <v>68</v>
      </c>
      <c r="D165" s="128">
        <v>2019</v>
      </c>
      <c r="E165" s="128">
        <v>360</v>
      </c>
      <c r="F165" s="127" t="s">
        <v>353</v>
      </c>
      <c r="G165" s="129">
        <v>-349344.12</v>
      </c>
      <c r="H165" s="128" t="s">
        <v>70</v>
      </c>
      <c r="I165" s="128">
        <v>972</v>
      </c>
      <c r="J165" s="127" t="s">
        <v>389</v>
      </c>
      <c r="K165" s="128">
        <v>1</v>
      </c>
      <c r="L165" s="130">
        <v>43524</v>
      </c>
    </row>
    <row r="166" spans="1:12" ht="15" x14ac:dyDescent="0.2">
      <c r="A166" s="127" t="s">
        <v>352</v>
      </c>
      <c r="B166" s="128" t="s">
        <v>67</v>
      </c>
      <c r="C166" s="128" t="s">
        <v>68</v>
      </c>
      <c r="D166" s="128">
        <v>2019</v>
      </c>
      <c r="E166" s="128">
        <v>360</v>
      </c>
      <c r="F166" s="127" t="s">
        <v>353</v>
      </c>
      <c r="G166" s="129">
        <v>-272452.57</v>
      </c>
      <c r="H166" s="128" t="s">
        <v>70</v>
      </c>
      <c r="I166" s="128">
        <v>972</v>
      </c>
      <c r="J166" s="127" t="s">
        <v>390</v>
      </c>
      <c r="K166" s="128">
        <v>1</v>
      </c>
      <c r="L166" s="130">
        <v>43530</v>
      </c>
    </row>
    <row r="167" spans="1:12" ht="15" x14ac:dyDescent="0.2">
      <c r="A167" s="127" t="s">
        <v>352</v>
      </c>
      <c r="B167" s="128" t="s">
        <v>67</v>
      </c>
      <c r="C167" s="128" t="s">
        <v>68</v>
      </c>
      <c r="D167" s="128">
        <v>2019</v>
      </c>
      <c r="E167" s="128">
        <v>360</v>
      </c>
      <c r="F167" s="127" t="s">
        <v>353</v>
      </c>
      <c r="G167" s="129">
        <v>-125084.33</v>
      </c>
      <c r="H167" s="128" t="s">
        <v>70</v>
      </c>
      <c r="I167" s="128">
        <v>972</v>
      </c>
      <c r="J167" s="127" t="s">
        <v>391</v>
      </c>
      <c r="K167" s="128">
        <v>1</v>
      </c>
      <c r="L167" s="130">
        <v>43535</v>
      </c>
    </row>
    <row r="168" spans="1:12" ht="15" x14ac:dyDescent="0.2">
      <c r="A168" s="127" t="s">
        <v>352</v>
      </c>
      <c r="B168" s="128" t="s">
        <v>67</v>
      </c>
      <c r="C168" s="128" t="s">
        <v>68</v>
      </c>
      <c r="D168" s="128">
        <v>2019</v>
      </c>
      <c r="E168" s="128">
        <v>360</v>
      </c>
      <c r="F168" s="127" t="s">
        <v>353</v>
      </c>
      <c r="G168" s="129">
        <v>-270003.15000000002</v>
      </c>
      <c r="H168" s="128" t="s">
        <v>70</v>
      </c>
      <c r="I168" s="128">
        <v>972</v>
      </c>
      <c r="J168" s="127" t="s">
        <v>392</v>
      </c>
      <c r="K168" s="128">
        <v>1</v>
      </c>
      <c r="L168" s="130">
        <v>43538</v>
      </c>
    </row>
    <row r="169" spans="1:12" ht="15" x14ac:dyDescent="0.2">
      <c r="A169" s="127" t="s">
        <v>352</v>
      </c>
      <c r="B169" s="128" t="s">
        <v>67</v>
      </c>
      <c r="C169" s="128" t="s">
        <v>68</v>
      </c>
      <c r="D169" s="128">
        <v>2019</v>
      </c>
      <c r="E169" s="128">
        <v>360</v>
      </c>
      <c r="F169" s="127" t="s">
        <v>353</v>
      </c>
      <c r="G169" s="129">
        <v>-127114.95</v>
      </c>
      <c r="H169" s="128" t="s">
        <v>70</v>
      </c>
      <c r="I169" s="128">
        <v>972</v>
      </c>
      <c r="J169" s="127" t="s">
        <v>393</v>
      </c>
      <c r="K169" s="128">
        <v>1</v>
      </c>
      <c r="L169" s="130">
        <v>43544</v>
      </c>
    </row>
    <row r="170" spans="1:12" ht="15" x14ac:dyDescent="0.2">
      <c r="A170" s="127" t="s">
        <v>352</v>
      </c>
      <c r="B170" s="128" t="s">
        <v>67</v>
      </c>
      <c r="C170" s="128" t="s">
        <v>68</v>
      </c>
      <c r="D170" s="128">
        <v>2019</v>
      </c>
      <c r="E170" s="128">
        <v>360</v>
      </c>
      <c r="F170" s="127" t="s">
        <v>353</v>
      </c>
      <c r="G170" s="129">
        <v>-84272.58</v>
      </c>
      <c r="H170" s="128" t="s">
        <v>70</v>
      </c>
      <c r="I170" s="128">
        <v>972</v>
      </c>
      <c r="J170" s="127" t="s">
        <v>394</v>
      </c>
      <c r="K170" s="128">
        <v>1</v>
      </c>
      <c r="L170" s="130">
        <v>43545</v>
      </c>
    </row>
    <row r="171" spans="1:12" ht="15" x14ac:dyDescent="0.2">
      <c r="A171" s="127" t="s">
        <v>352</v>
      </c>
      <c r="B171" s="128" t="s">
        <v>67</v>
      </c>
      <c r="C171" s="128" t="s">
        <v>68</v>
      </c>
      <c r="D171" s="128">
        <v>2019</v>
      </c>
      <c r="E171" s="128">
        <v>360</v>
      </c>
      <c r="F171" s="127" t="s">
        <v>353</v>
      </c>
      <c r="G171" s="129">
        <v>-98113.07</v>
      </c>
      <c r="H171" s="128" t="s">
        <v>70</v>
      </c>
      <c r="I171" s="128">
        <v>972</v>
      </c>
      <c r="J171" s="127" t="s">
        <v>396</v>
      </c>
      <c r="K171" s="128">
        <v>1</v>
      </c>
      <c r="L171" s="130">
        <v>43545</v>
      </c>
    </row>
    <row r="172" spans="1:12" ht="15" x14ac:dyDescent="0.2">
      <c r="A172" s="127" t="s">
        <v>352</v>
      </c>
      <c r="B172" s="128" t="s">
        <v>67</v>
      </c>
      <c r="C172" s="128" t="s">
        <v>68</v>
      </c>
      <c r="D172" s="128">
        <v>2019</v>
      </c>
      <c r="E172" s="128">
        <v>360</v>
      </c>
      <c r="F172" s="127" t="s">
        <v>353</v>
      </c>
      <c r="G172" s="129">
        <v>-265554.03999999998</v>
      </c>
      <c r="H172" s="128" t="s">
        <v>70</v>
      </c>
      <c r="I172" s="128">
        <v>972</v>
      </c>
      <c r="J172" s="127" t="s">
        <v>397</v>
      </c>
      <c r="K172" s="128">
        <v>1</v>
      </c>
      <c r="L172" s="130">
        <v>43549</v>
      </c>
    </row>
    <row r="173" spans="1:12" ht="15" x14ac:dyDescent="0.2">
      <c r="A173" s="127" t="s">
        <v>352</v>
      </c>
      <c r="B173" s="128" t="s">
        <v>67</v>
      </c>
      <c r="C173" s="128" t="s">
        <v>68</v>
      </c>
      <c r="D173" s="128">
        <v>2019</v>
      </c>
      <c r="E173" s="128">
        <v>360</v>
      </c>
      <c r="F173" s="127" t="s">
        <v>353</v>
      </c>
      <c r="G173" s="129">
        <v>-105055.72</v>
      </c>
      <c r="H173" s="128" t="s">
        <v>70</v>
      </c>
      <c r="I173" s="128">
        <v>972</v>
      </c>
      <c r="J173" s="127" t="s">
        <v>398</v>
      </c>
      <c r="K173" s="128">
        <v>1</v>
      </c>
      <c r="L173" s="130">
        <v>43553</v>
      </c>
    </row>
    <row r="174" spans="1:12" ht="15" x14ac:dyDescent="0.2">
      <c r="A174" s="127" t="s">
        <v>352</v>
      </c>
      <c r="B174" s="128" t="s">
        <v>67</v>
      </c>
      <c r="C174" s="128" t="s">
        <v>68</v>
      </c>
      <c r="D174" s="128">
        <v>2019</v>
      </c>
      <c r="E174" s="128">
        <v>360</v>
      </c>
      <c r="F174" s="127" t="s">
        <v>353</v>
      </c>
      <c r="G174" s="129">
        <v>-120254.03</v>
      </c>
      <c r="H174" s="128" t="s">
        <v>70</v>
      </c>
      <c r="I174" s="128">
        <v>972</v>
      </c>
      <c r="J174" s="127" t="s">
        <v>399</v>
      </c>
      <c r="K174" s="128">
        <v>1</v>
      </c>
      <c r="L174" s="130">
        <v>43555</v>
      </c>
    </row>
    <row r="175" spans="1:12" ht="15" x14ac:dyDescent="0.2">
      <c r="A175" s="127" t="s">
        <v>352</v>
      </c>
      <c r="B175" s="128" t="s">
        <v>67</v>
      </c>
      <c r="C175" s="128" t="s">
        <v>68</v>
      </c>
      <c r="D175" s="128">
        <v>2019</v>
      </c>
      <c r="E175" s="128">
        <v>360</v>
      </c>
      <c r="F175" s="127" t="s">
        <v>353</v>
      </c>
      <c r="G175" s="129">
        <v>-161236.60999999999</v>
      </c>
      <c r="H175" s="128" t="s">
        <v>70</v>
      </c>
      <c r="I175" s="128">
        <v>972</v>
      </c>
      <c r="J175" s="127" t="s">
        <v>400</v>
      </c>
      <c r="K175" s="128">
        <v>1</v>
      </c>
      <c r="L175" s="130">
        <v>43555</v>
      </c>
    </row>
    <row r="176" spans="1:12" ht="15" x14ac:dyDescent="0.2">
      <c r="A176" s="127" t="s">
        <v>352</v>
      </c>
      <c r="B176" s="128" t="s">
        <v>67</v>
      </c>
      <c r="C176" s="128" t="s">
        <v>68</v>
      </c>
      <c r="D176" s="128">
        <v>2019</v>
      </c>
      <c r="E176" s="128">
        <v>360</v>
      </c>
      <c r="F176" s="127" t="s">
        <v>353</v>
      </c>
      <c r="G176" s="129">
        <v>-72774.37</v>
      </c>
      <c r="H176" s="128" t="s">
        <v>70</v>
      </c>
      <c r="I176" s="128">
        <v>972</v>
      </c>
      <c r="J176" s="127" t="s">
        <v>402</v>
      </c>
      <c r="K176" s="128">
        <v>1</v>
      </c>
      <c r="L176" s="130">
        <v>43558</v>
      </c>
    </row>
    <row r="177" spans="1:12" ht="15" x14ac:dyDescent="0.2">
      <c r="A177" s="127" t="s">
        <v>352</v>
      </c>
      <c r="B177" s="128" t="s">
        <v>67</v>
      </c>
      <c r="C177" s="128" t="s">
        <v>68</v>
      </c>
      <c r="D177" s="128">
        <v>2019</v>
      </c>
      <c r="E177" s="128">
        <v>360</v>
      </c>
      <c r="F177" s="127" t="s">
        <v>353</v>
      </c>
      <c r="G177" s="129">
        <v>-98502.49</v>
      </c>
      <c r="H177" s="128" t="s">
        <v>70</v>
      </c>
      <c r="I177" s="128">
        <v>972</v>
      </c>
      <c r="J177" s="127" t="s">
        <v>403</v>
      </c>
      <c r="K177" s="128">
        <v>1</v>
      </c>
      <c r="L177" s="130">
        <v>43563</v>
      </c>
    </row>
    <row r="178" spans="1:12" ht="15" x14ac:dyDescent="0.2">
      <c r="A178" s="127" t="s">
        <v>352</v>
      </c>
      <c r="B178" s="128" t="s">
        <v>67</v>
      </c>
      <c r="C178" s="128" t="s">
        <v>68</v>
      </c>
      <c r="D178" s="128">
        <v>2019</v>
      </c>
      <c r="E178" s="128">
        <v>360</v>
      </c>
      <c r="F178" s="127" t="s">
        <v>353</v>
      </c>
      <c r="G178" s="129">
        <v>-142138.22</v>
      </c>
      <c r="H178" s="128" t="s">
        <v>70</v>
      </c>
      <c r="I178" s="128">
        <v>972</v>
      </c>
      <c r="J178" s="127" t="s">
        <v>404</v>
      </c>
      <c r="K178" s="128">
        <v>1</v>
      </c>
      <c r="L178" s="130">
        <v>43565</v>
      </c>
    </row>
    <row r="179" spans="1:12" ht="15" x14ac:dyDescent="0.2">
      <c r="A179" s="127" t="s">
        <v>352</v>
      </c>
      <c r="B179" s="128" t="s">
        <v>67</v>
      </c>
      <c r="C179" s="128" t="s">
        <v>68</v>
      </c>
      <c r="D179" s="128">
        <v>2019</v>
      </c>
      <c r="E179" s="128">
        <v>360</v>
      </c>
      <c r="F179" s="127" t="s">
        <v>353</v>
      </c>
      <c r="G179" s="129">
        <v>-68222.42</v>
      </c>
      <c r="H179" s="128" t="s">
        <v>70</v>
      </c>
      <c r="I179" s="128">
        <v>972</v>
      </c>
      <c r="J179" s="127" t="s">
        <v>406</v>
      </c>
      <c r="K179" s="128">
        <v>1</v>
      </c>
      <c r="L179" s="130">
        <v>43566</v>
      </c>
    </row>
    <row r="180" spans="1:12" ht="15" x14ac:dyDescent="0.2">
      <c r="A180" s="127" t="s">
        <v>352</v>
      </c>
      <c r="B180" s="128" t="s">
        <v>67</v>
      </c>
      <c r="C180" s="128" t="s">
        <v>68</v>
      </c>
      <c r="D180" s="128">
        <v>2019</v>
      </c>
      <c r="E180" s="128">
        <v>360</v>
      </c>
      <c r="F180" s="127" t="s">
        <v>353</v>
      </c>
      <c r="G180" s="129">
        <v>-48558.83</v>
      </c>
      <c r="H180" s="128" t="s">
        <v>70</v>
      </c>
      <c r="I180" s="128">
        <v>972</v>
      </c>
      <c r="J180" s="127" t="s">
        <v>405</v>
      </c>
      <c r="K180" s="128">
        <v>1</v>
      </c>
      <c r="L180" s="130">
        <v>43566</v>
      </c>
    </row>
    <row r="181" spans="1:12" ht="15" x14ac:dyDescent="0.2">
      <c r="A181" s="127" t="s">
        <v>352</v>
      </c>
      <c r="B181" s="128" t="s">
        <v>67</v>
      </c>
      <c r="C181" s="128" t="s">
        <v>68</v>
      </c>
      <c r="D181" s="128">
        <v>2019</v>
      </c>
      <c r="E181" s="128">
        <v>360</v>
      </c>
      <c r="F181" s="127" t="s">
        <v>353</v>
      </c>
      <c r="G181" s="129">
        <v>-232701.06</v>
      </c>
      <c r="H181" s="128" t="s">
        <v>70</v>
      </c>
      <c r="I181" s="128">
        <v>972</v>
      </c>
      <c r="J181" s="127" t="s">
        <v>407</v>
      </c>
      <c r="K181" s="128">
        <v>1</v>
      </c>
      <c r="L181" s="130">
        <v>43573</v>
      </c>
    </row>
    <row r="182" spans="1:12" ht="15" x14ac:dyDescent="0.2">
      <c r="A182" s="127" t="s">
        <v>352</v>
      </c>
      <c r="B182" s="128" t="s">
        <v>67</v>
      </c>
      <c r="C182" s="128" t="s">
        <v>68</v>
      </c>
      <c r="D182" s="128">
        <v>2019</v>
      </c>
      <c r="E182" s="128">
        <v>360</v>
      </c>
      <c r="F182" s="127" t="s">
        <v>353</v>
      </c>
      <c r="G182" s="129">
        <v>-230915.81</v>
      </c>
      <c r="H182" s="128" t="s">
        <v>70</v>
      </c>
      <c r="I182" s="128">
        <v>972</v>
      </c>
      <c r="J182" s="127" t="s">
        <v>408</v>
      </c>
      <c r="K182" s="128">
        <v>1</v>
      </c>
      <c r="L182" s="130">
        <v>43578</v>
      </c>
    </row>
    <row r="183" spans="1:12" ht="15" x14ac:dyDescent="0.2">
      <c r="A183" s="127" t="s">
        <v>352</v>
      </c>
      <c r="B183" s="128" t="s">
        <v>67</v>
      </c>
      <c r="C183" s="128" t="s">
        <v>68</v>
      </c>
      <c r="D183" s="128">
        <v>2019</v>
      </c>
      <c r="E183" s="128">
        <v>360</v>
      </c>
      <c r="F183" s="127" t="s">
        <v>353</v>
      </c>
      <c r="G183" s="129">
        <v>-42439.43</v>
      </c>
      <c r="H183" s="128" t="s">
        <v>70</v>
      </c>
      <c r="I183" s="128">
        <v>972</v>
      </c>
      <c r="J183" s="127" t="s">
        <v>409</v>
      </c>
      <c r="K183" s="128">
        <v>1</v>
      </c>
      <c r="L183" s="130">
        <v>43579</v>
      </c>
    </row>
    <row r="184" spans="1:12" ht="15" x14ac:dyDescent="0.2">
      <c r="A184" s="127" t="s">
        <v>352</v>
      </c>
      <c r="B184" s="128" t="s">
        <v>67</v>
      </c>
      <c r="C184" s="128" t="s">
        <v>68</v>
      </c>
      <c r="D184" s="128">
        <v>2019</v>
      </c>
      <c r="E184" s="128">
        <v>360</v>
      </c>
      <c r="F184" s="127" t="s">
        <v>353</v>
      </c>
      <c r="G184" s="129">
        <v>-371307.07</v>
      </c>
      <c r="H184" s="128" t="s">
        <v>70</v>
      </c>
      <c r="I184" s="128">
        <v>972</v>
      </c>
      <c r="J184" s="127" t="s">
        <v>410</v>
      </c>
      <c r="K184" s="128">
        <v>1</v>
      </c>
      <c r="L184" s="130">
        <v>43585</v>
      </c>
    </row>
    <row r="185" spans="1:12" ht="15" x14ac:dyDescent="0.2">
      <c r="A185" s="127" t="s">
        <v>352</v>
      </c>
      <c r="B185" s="128" t="s">
        <v>67</v>
      </c>
      <c r="C185" s="128" t="s">
        <v>68</v>
      </c>
      <c r="D185" s="128">
        <v>2019</v>
      </c>
      <c r="E185" s="128">
        <v>360</v>
      </c>
      <c r="F185" s="127" t="s">
        <v>353</v>
      </c>
      <c r="G185" s="129">
        <v>-76066.97</v>
      </c>
      <c r="H185" s="128" t="s">
        <v>70</v>
      </c>
      <c r="I185" s="128">
        <v>972</v>
      </c>
      <c r="J185" s="127" t="s">
        <v>411</v>
      </c>
      <c r="K185" s="128">
        <v>1</v>
      </c>
      <c r="L185" s="130">
        <v>43593</v>
      </c>
    </row>
    <row r="186" spans="1:12" ht="15" x14ac:dyDescent="0.2">
      <c r="A186" s="127" t="s">
        <v>352</v>
      </c>
      <c r="B186" s="128" t="s">
        <v>67</v>
      </c>
      <c r="C186" s="128" t="s">
        <v>68</v>
      </c>
      <c r="D186" s="128">
        <v>2019</v>
      </c>
      <c r="E186" s="128">
        <v>360</v>
      </c>
      <c r="F186" s="127" t="s">
        <v>353</v>
      </c>
      <c r="G186" s="129">
        <v>-90900.97</v>
      </c>
      <c r="H186" s="128" t="s">
        <v>70</v>
      </c>
      <c r="I186" s="128">
        <v>972</v>
      </c>
      <c r="J186" s="127" t="s">
        <v>412</v>
      </c>
      <c r="K186" s="128">
        <v>1</v>
      </c>
      <c r="L186" s="130">
        <v>43595</v>
      </c>
    </row>
    <row r="187" spans="1:12" ht="15" x14ac:dyDescent="0.2">
      <c r="A187" s="127" t="s">
        <v>352</v>
      </c>
      <c r="B187" s="128" t="s">
        <v>67</v>
      </c>
      <c r="C187" s="128" t="s">
        <v>68</v>
      </c>
      <c r="D187" s="128">
        <v>2019</v>
      </c>
      <c r="E187" s="128">
        <v>360</v>
      </c>
      <c r="F187" s="127" t="s">
        <v>353</v>
      </c>
      <c r="G187" s="129">
        <v>-261323.61</v>
      </c>
      <c r="H187" s="128" t="s">
        <v>70</v>
      </c>
      <c r="I187" s="128">
        <v>972</v>
      </c>
      <c r="J187" s="127" t="s">
        <v>413</v>
      </c>
      <c r="K187" s="128">
        <v>1</v>
      </c>
      <c r="L187" s="130">
        <v>43599</v>
      </c>
    </row>
    <row r="188" spans="1:12" ht="15" x14ac:dyDescent="0.2">
      <c r="A188" s="127" t="s">
        <v>352</v>
      </c>
      <c r="B188" s="128" t="s">
        <v>67</v>
      </c>
      <c r="C188" s="128" t="s">
        <v>68</v>
      </c>
      <c r="D188" s="128">
        <v>2019</v>
      </c>
      <c r="E188" s="128">
        <v>360</v>
      </c>
      <c r="F188" s="127" t="s">
        <v>353</v>
      </c>
      <c r="G188" s="129">
        <v>-410454.71</v>
      </c>
      <c r="H188" s="128" t="s">
        <v>70</v>
      </c>
      <c r="I188" s="128">
        <v>972</v>
      </c>
      <c r="J188" s="127" t="s">
        <v>414</v>
      </c>
      <c r="K188" s="128">
        <v>1</v>
      </c>
      <c r="L188" s="130">
        <v>43601</v>
      </c>
    </row>
    <row r="189" spans="1:12" ht="15" x14ac:dyDescent="0.2">
      <c r="A189" s="127" t="s">
        <v>352</v>
      </c>
      <c r="B189" s="128" t="s">
        <v>67</v>
      </c>
      <c r="C189" s="128" t="s">
        <v>68</v>
      </c>
      <c r="D189" s="128">
        <v>2019</v>
      </c>
      <c r="E189" s="128">
        <v>360</v>
      </c>
      <c r="F189" s="127" t="s">
        <v>353</v>
      </c>
      <c r="G189" s="129">
        <v>-69779.44</v>
      </c>
      <c r="H189" s="128" t="s">
        <v>70</v>
      </c>
      <c r="I189" s="128">
        <v>972</v>
      </c>
      <c r="J189" s="127" t="s">
        <v>416</v>
      </c>
      <c r="K189" s="128">
        <v>1</v>
      </c>
      <c r="L189" s="130">
        <v>43602</v>
      </c>
    </row>
    <row r="190" spans="1:12" ht="15" x14ac:dyDescent="0.2">
      <c r="A190" s="127" t="s">
        <v>352</v>
      </c>
      <c r="B190" s="128" t="s">
        <v>67</v>
      </c>
      <c r="C190" s="128" t="s">
        <v>68</v>
      </c>
      <c r="D190" s="128">
        <v>2019</v>
      </c>
      <c r="E190" s="128">
        <v>360</v>
      </c>
      <c r="F190" s="127" t="s">
        <v>353</v>
      </c>
      <c r="G190" s="129">
        <v>-107856.9</v>
      </c>
      <c r="H190" s="128" t="s">
        <v>70</v>
      </c>
      <c r="I190" s="128">
        <v>972</v>
      </c>
      <c r="J190" s="127" t="s">
        <v>417</v>
      </c>
      <c r="K190" s="128">
        <v>1</v>
      </c>
      <c r="L190" s="130">
        <v>43608</v>
      </c>
    </row>
    <row r="191" spans="1:12" ht="15" x14ac:dyDescent="0.2">
      <c r="A191" s="127" t="s">
        <v>352</v>
      </c>
      <c r="B191" s="128" t="s">
        <v>67</v>
      </c>
      <c r="C191" s="128" t="s">
        <v>68</v>
      </c>
      <c r="D191" s="128">
        <v>2019</v>
      </c>
      <c r="E191" s="128">
        <v>360</v>
      </c>
      <c r="F191" s="127" t="s">
        <v>353</v>
      </c>
      <c r="G191" s="129">
        <v>-187418.02</v>
      </c>
      <c r="H191" s="128" t="s">
        <v>70</v>
      </c>
      <c r="I191" s="128">
        <v>972</v>
      </c>
      <c r="J191" s="127" t="s">
        <v>418</v>
      </c>
      <c r="K191" s="128">
        <v>1</v>
      </c>
      <c r="L191" s="130">
        <v>43609</v>
      </c>
    </row>
    <row r="192" spans="1:12" ht="15" x14ac:dyDescent="0.2">
      <c r="A192" s="127" t="s">
        <v>352</v>
      </c>
      <c r="B192" s="128" t="s">
        <v>67</v>
      </c>
      <c r="C192" s="128" t="s">
        <v>68</v>
      </c>
      <c r="D192" s="128">
        <v>2019</v>
      </c>
      <c r="E192" s="128">
        <v>360</v>
      </c>
      <c r="F192" s="127" t="s">
        <v>353</v>
      </c>
      <c r="G192" s="129">
        <v>-154869.89000000001</v>
      </c>
      <c r="H192" s="128" t="s">
        <v>70</v>
      </c>
      <c r="I192" s="128">
        <v>972</v>
      </c>
      <c r="J192" s="127" t="s">
        <v>419</v>
      </c>
      <c r="K192" s="128">
        <v>1</v>
      </c>
      <c r="L192" s="130">
        <v>43616</v>
      </c>
    </row>
    <row r="193" spans="1:12" ht="15" x14ac:dyDescent="0.2">
      <c r="A193" s="127" t="s">
        <v>352</v>
      </c>
      <c r="B193" s="128" t="s">
        <v>67</v>
      </c>
      <c r="C193" s="128" t="s">
        <v>68</v>
      </c>
      <c r="D193" s="128">
        <v>2019</v>
      </c>
      <c r="E193" s="128">
        <v>360</v>
      </c>
      <c r="F193" s="127" t="s">
        <v>353</v>
      </c>
      <c r="G193" s="129">
        <v>-282384.03999999998</v>
      </c>
      <c r="H193" s="128" t="s">
        <v>70</v>
      </c>
      <c r="I193" s="128">
        <v>972</v>
      </c>
      <c r="J193" s="127" t="s">
        <v>420</v>
      </c>
      <c r="K193" s="128">
        <v>1</v>
      </c>
      <c r="L193" s="130">
        <v>43623</v>
      </c>
    </row>
    <row r="194" spans="1:12" ht="15" x14ac:dyDescent="0.2">
      <c r="A194" s="127" t="s">
        <v>352</v>
      </c>
      <c r="B194" s="128" t="s">
        <v>67</v>
      </c>
      <c r="C194" s="128" t="s">
        <v>68</v>
      </c>
      <c r="D194" s="128">
        <v>2019</v>
      </c>
      <c r="E194" s="128">
        <v>360</v>
      </c>
      <c r="F194" s="127" t="s">
        <v>353</v>
      </c>
      <c r="G194" s="129">
        <v>-171599.33</v>
      </c>
      <c r="H194" s="128" t="s">
        <v>70</v>
      </c>
      <c r="I194" s="128">
        <v>972</v>
      </c>
      <c r="J194" s="127" t="s">
        <v>421</v>
      </c>
      <c r="K194" s="128">
        <v>1</v>
      </c>
      <c r="L194" s="130">
        <v>43623</v>
      </c>
    </row>
    <row r="195" spans="1:12" ht="15" x14ac:dyDescent="0.2">
      <c r="A195" s="127" t="s">
        <v>352</v>
      </c>
      <c r="B195" s="128" t="s">
        <v>67</v>
      </c>
      <c r="C195" s="128" t="s">
        <v>68</v>
      </c>
      <c r="D195" s="128">
        <v>2019</v>
      </c>
      <c r="E195" s="128">
        <v>360</v>
      </c>
      <c r="F195" s="127" t="s">
        <v>353</v>
      </c>
      <c r="G195" s="129">
        <v>-72021.91</v>
      </c>
      <c r="H195" s="128" t="s">
        <v>70</v>
      </c>
      <c r="I195" s="128">
        <v>972</v>
      </c>
      <c r="J195" s="127" t="s">
        <v>422</v>
      </c>
      <c r="K195" s="128">
        <v>1</v>
      </c>
      <c r="L195" s="130">
        <v>43626</v>
      </c>
    </row>
    <row r="196" spans="1:12" ht="15" x14ac:dyDescent="0.2">
      <c r="A196" s="127" t="s">
        <v>352</v>
      </c>
      <c r="B196" s="128" t="s">
        <v>67</v>
      </c>
      <c r="C196" s="128" t="s">
        <v>68</v>
      </c>
      <c r="D196" s="128">
        <v>2019</v>
      </c>
      <c r="E196" s="128">
        <v>360</v>
      </c>
      <c r="F196" s="127" t="s">
        <v>353</v>
      </c>
      <c r="G196" s="129">
        <v>-189662.67</v>
      </c>
      <c r="H196" s="128" t="s">
        <v>70</v>
      </c>
      <c r="I196" s="128">
        <v>972</v>
      </c>
      <c r="J196" s="127" t="s">
        <v>423</v>
      </c>
      <c r="K196" s="128">
        <v>1</v>
      </c>
      <c r="L196" s="130">
        <v>43633</v>
      </c>
    </row>
    <row r="197" spans="1:12" ht="15" x14ac:dyDescent="0.2">
      <c r="A197" s="127" t="s">
        <v>352</v>
      </c>
      <c r="B197" s="128" t="s">
        <v>67</v>
      </c>
      <c r="C197" s="128" t="s">
        <v>68</v>
      </c>
      <c r="D197" s="128">
        <v>2019</v>
      </c>
      <c r="E197" s="128">
        <v>360</v>
      </c>
      <c r="F197" s="127" t="s">
        <v>353</v>
      </c>
      <c r="G197" s="129">
        <v>-174939.66</v>
      </c>
      <c r="H197" s="128" t="s">
        <v>70</v>
      </c>
      <c r="I197" s="128">
        <v>972</v>
      </c>
      <c r="J197" s="127" t="s">
        <v>424</v>
      </c>
      <c r="K197" s="128">
        <v>1</v>
      </c>
      <c r="L197" s="130">
        <v>43634</v>
      </c>
    </row>
    <row r="198" spans="1:12" ht="15" x14ac:dyDescent="0.2">
      <c r="A198" s="127" t="s">
        <v>352</v>
      </c>
      <c r="B198" s="128" t="s">
        <v>67</v>
      </c>
      <c r="C198" s="128" t="s">
        <v>68</v>
      </c>
      <c r="D198" s="128">
        <v>2019</v>
      </c>
      <c r="E198" s="128">
        <v>360</v>
      </c>
      <c r="F198" s="127" t="s">
        <v>353</v>
      </c>
      <c r="G198" s="129">
        <v>-197139.12</v>
      </c>
      <c r="H198" s="128" t="s">
        <v>70</v>
      </c>
      <c r="I198" s="128">
        <v>972</v>
      </c>
      <c r="J198" s="127" t="s">
        <v>425</v>
      </c>
      <c r="K198" s="128">
        <v>1</v>
      </c>
      <c r="L198" s="130">
        <v>43636</v>
      </c>
    </row>
    <row r="199" spans="1:12" ht="15" x14ac:dyDescent="0.2">
      <c r="A199" s="127" t="s">
        <v>352</v>
      </c>
      <c r="B199" s="128" t="s">
        <v>67</v>
      </c>
      <c r="C199" s="128" t="s">
        <v>68</v>
      </c>
      <c r="D199" s="128">
        <v>2019</v>
      </c>
      <c r="E199" s="128">
        <v>360</v>
      </c>
      <c r="F199" s="127" t="s">
        <v>353</v>
      </c>
      <c r="G199" s="129">
        <v>-319071.69</v>
      </c>
      <c r="H199" s="128" t="s">
        <v>70</v>
      </c>
      <c r="I199" s="128">
        <v>972</v>
      </c>
      <c r="J199" s="127" t="s">
        <v>426</v>
      </c>
      <c r="K199" s="128">
        <v>1</v>
      </c>
      <c r="L199" s="130">
        <v>43642</v>
      </c>
    </row>
    <row r="200" spans="1:12" ht="15" x14ac:dyDescent="0.2">
      <c r="A200" s="127" t="s">
        <v>352</v>
      </c>
      <c r="B200" s="128" t="s">
        <v>67</v>
      </c>
      <c r="C200" s="128" t="s">
        <v>68</v>
      </c>
      <c r="D200" s="128">
        <v>2019</v>
      </c>
      <c r="E200" s="128">
        <v>360</v>
      </c>
      <c r="F200" s="127" t="s">
        <v>353</v>
      </c>
      <c r="G200" s="129">
        <v>-145090.67000000001</v>
      </c>
      <c r="H200" s="128" t="s">
        <v>70</v>
      </c>
      <c r="I200" s="128">
        <v>972</v>
      </c>
      <c r="J200" s="127" t="s">
        <v>427</v>
      </c>
      <c r="K200" s="128">
        <v>1</v>
      </c>
      <c r="L200" s="130">
        <v>43644</v>
      </c>
    </row>
    <row r="201" spans="1:12" ht="15" x14ac:dyDescent="0.2">
      <c r="A201" s="127" t="s">
        <v>352</v>
      </c>
      <c r="B201" s="128" t="s">
        <v>67</v>
      </c>
      <c r="C201" s="128" t="s">
        <v>68</v>
      </c>
      <c r="D201" s="128">
        <v>2019</v>
      </c>
      <c r="E201" s="128">
        <v>360</v>
      </c>
      <c r="F201" s="127" t="s">
        <v>353</v>
      </c>
      <c r="G201" s="129">
        <v>-232802.19</v>
      </c>
      <c r="H201" s="128" t="s">
        <v>70</v>
      </c>
      <c r="I201" s="128">
        <v>972</v>
      </c>
      <c r="J201" s="127" t="s">
        <v>428</v>
      </c>
      <c r="K201" s="128">
        <v>1</v>
      </c>
      <c r="L201" s="130">
        <v>43646</v>
      </c>
    </row>
    <row r="202" spans="1:12" ht="15" x14ac:dyDescent="0.2">
      <c r="A202" s="127" t="s">
        <v>352</v>
      </c>
      <c r="B202" s="128" t="s">
        <v>67</v>
      </c>
      <c r="C202" s="128" t="s">
        <v>68</v>
      </c>
      <c r="D202" s="128">
        <v>2019</v>
      </c>
      <c r="E202" s="128">
        <v>360</v>
      </c>
      <c r="F202" s="127" t="s">
        <v>353</v>
      </c>
      <c r="G202" s="129">
        <v>-77106.259999999995</v>
      </c>
      <c r="H202" s="128" t="s">
        <v>70</v>
      </c>
      <c r="I202" s="128">
        <v>972</v>
      </c>
      <c r="J202" s="127" t="s">
        <v>429</v>
      </c>
      <c r="K202" s="128">
        <v>1</v>
      </c>
      <c r="L202" s="130">
        <v>43646</v>
      </c>
    </row>
    <row r="203" spans="1:12" ht="15" x14ac:dyDescent="0.2">
      <c r="A203" s="127" t="s">
        <v>352</v>
      </c>
      <c r="B203" s="128" t="s">
        <v>67</v>
      </c>
      <c r="C203" s="128" t="s">
        <v>68</v>
      </c>
      <c r="D203" s="128">
        <v>2019</v>
      </c>
      <c r="E203" s="128">
        <v>360</v>
      </c>
      <c r="F203" s="127" t="s">
        <v>353</v>
      </c>
      <c r="G203" s="129">
        <v>-377138.02</v>
      </c>
      <c r="H203" s="128" t="s">
        <v>70</v>
      </c>
      <c r="I203" s="128">
        <v>972</v>
      </c>
      <c r="J203" s="127" t="s">
        <v>430</v>
      </c>
      <c r="K203" s="128">
        <v>1</v>
      </c>
      <c r="L203" s="130">
        <v>43646</v>
      </c>
    </row>
    <row r="204" spans="1:12" ht="15" x14ac:dyDescent="0.2">
      <c r="A204" s="127" t="s">
        <v>352</v>
      </c>
      <c r="B204" s="128" t="s">
        <v>67</v>
      </c>
      <c r="C204" s="128" t="s">
        <v>68</v>
      </c>
      <c r="D204" s="128">
        <v>2019</v>
      </c>
      <c r="E204" s="128">
        <v>360</v>
      </c>
      <c r="F204" s="127" t="s">
        <v>353</v>
      </c>
      <c r="G204" s="129">
        <v>-468433.4</v>
      </c>
      <c r="H204" s="128" t="s">
        <v>70</v>
      </c>
      <c r="I204" s="128">
        <v>972</v>
      </c>
      <c r="J204" s="127" t="s">
        <v>432</v>
      </c>
      <c r="K204" s="128">
        <v>1</v>
      </c>
      <c r="L204" s="130">
        <v>43325</v>
      </c>
    </row>
    <row r="205" spans="1:12" ht="15" x14ac:dyDescent="0.2">
      <c r="A205" s="127" t="s">
        <v>352</v>
      </c>
      <c r="B205" s="128" t="s">
        <v>67</v>
      </c>
      <c r="C205" s="128" t="s">
        <v>68</v>
      </c>
      <c r="D205" s="128">
        <v>2019</v>
      </c>
      <c r="E205" s="128">
        <v>360</v>
      </c>
      <c r="F205" s="127" t="s">
        <v>353</v>
      </c>
      <c r="G205" s="129">
        <v>-58207.57</v>
      </c>
      <c r="H205" s="128" t="s">
        <v>70</v>
      </c>
      <c r="I205" s="128">
        <v>972</v>
      </c>
      <c r="J205" s="127" t="s">
        <v>434</v>
      </c>
      <c r="K205" s="128">
        <v>1</v>
      </c>
      <c r="L205" s="130">
        <v>43326</v>
      </c>
    </row>
    <row r="206" spans="1:12" ht="15" x14ac:dyDescent="0.2">
      <c r="A206" s="127" t="s">
        <v>352</v>
      </c>
      <c r="B206" s="128" t="s">
        <v>67</v>
      </c>
      <c r="C206" s="128" t="s">
        <v>68</v>
      </c>
      <c r="D206" s="128">
        <v>2019</v>
      </c>
      <c r="E206" s="128">
        <v>360</v>
      </c>
      <c r="F206" s="127" t="s">
        <v>353</v>
      </c>
      <c r="G206" s="129">
        <v>-106458.54</v>
      </c>
      <c r="H206" s="128" t="s">
        <v>70</v>
      </c>
      <c r="I206" s="128">
        <v>972</v>
      </c>
      <c r="J206" s="127" t="s">
        <v>433</v>
      </c>
      <c r="K206" s="128">
        <v>1</v>
      </c>
      <c r="L206" s="130">
        <v>43326</v>
      </c>
    </row>
    <row r="207" spans="1:12" ht="15" x14ac:dyDescent="0.2">
      <c r="A207" s="127" t="s">
        <v>352</v>
      </c>
      <c r="B207" s="128" t="s">
        <v>67</v>
      </c>
      <c r="C207" s="128" t="s">
        <v>68</v>
      </c>
      <c r="D207" s="128">
        <v>2019</v>
      </c>
      <c r="E207" s="128">
        <v>360</v>
      </c>
      <c r="F207" s="127" t="s">
        <v>353</v>
      </c>
      <c r="G207" s="129">
        <v>-216476.53</v>
      </c>
      <c r="H207" s="128" t="s">
        <v>70</v>
      </c>
      <c r="I207" s="128">
        <v>972</v>
      </c>
      <c r="J207" s="127" t="s">
        <v>435</v>
      </c>
      <c r="K207" s="128">
        <v>1</v>
      </c>
      <c r="L207" s="130">
        <v>43332</v>
      </c>
    </row>
    <row r="208" spans="1:12" ht="15" x14ac:dyDescent="0.2">
      <c r="A208" s="127" t="s">
        <v>352</v>
      </c>
      <c r="B208" s="128" t="s">
        <v>67</v>
      </c>
      <c r="C208" s="128" t="s">
        <v>68</v>
      </c>
      <c r="D208" s="128">
        <v>2019</v>
      </c>
      <c r="E208" s="128">
        <v>360</v>
      </c>
      <c r="F208" s="127" t="s">
        <v>353</v>
      </c>
      <c r="G208" s="129">
        <v>-177425.73</v>
      </c>
      <c r="H208" s="128" t="s">
        <v>70</v>
      </c>
      <c r="I208" s="128">
        <v>972</v>
      </c>
      <c r="J208" s="127" t="s">
        <v>436</v>
      </c>
      <c r="K208" s="128">
        <v>1</v>
      </c>
      <c r="L208" s="130">
        <v>43333</v>
      </c>
    </row>
    <row r="209" spans="1:12" ht="15" x14ac:dyDescent="0.2">
      <c r="A209" s="127" t="s">
        <v>352</v>
      </c>
      <c r="B209" s="128" t="s">
        <v>67</v>
      </c>
      <c r="C209" s="128" t="s">
        <v>68</v>
      </c>
      <c r="D209" s="128">
        <v>2019</v>
      </c>
      <c r="E209" s="128">
        <v>360</v>
      </c>
      <c r="F209" s="127" t="s">
        <v>353</v>
      </c>
      <c r="G209" s="129">
        <v>-113213.07</v>
      </c>
      <c r="H209" s="128" t="s">
        <v>70</v>
      </c>
      <c r="I209" s="128">
        <v>972</v>
      </c>
      <c r="J209" s="127" t="s">
        <v>437</v>
      </c>
      <c r="K209" s="128">
        <v>1</v>
      </c>
      <c r="L209" s="130">
        <v>43341</v>
      </c>
    </row>
    <row r="210" spans="1:12" ht="15" x14ac:dyDescent="0.2">
      <c r="A210" s="127" t="s">
        <v>352</v>
      </c>
      <c r="B210" s="128" t="s">
        <v>67</v>
      </c>
      <c r="C210" s="128" t="s">
        <v>68</v>
      </c>
      <c r="D210" s="128">
        <v>2019</v>
      </c>
      <c r="E210" s="128">
        <v>360</v>
      </c>
      <c r="F210" s="127" t="s">
        <v>353</v>
      </c>
      <c r="G210" s="129">
        <v>-144548.94</v>
      </c>
      <c r="H210" s="128" t="s">
        <v>70</v>
      </c>
      <c r="I210" s="128">
        <v>972</v>
      </c>
      <c r="J210" s="127" t="s">
        <v>438</v>
      </c>
      <c r="K210" s="128">
        <v>1</v>
      </c>
      <c r="L210" s="130">
        <v>43341</v>
      </c>
    </row>
    <row r="211" spans="1:12" ht="15" x14ac:dyDescent="0.2">
      <c r="A211" s="127" t="s">
        <v>352</v>
      </c>
      <c r="B211" s="128" t="s">
        <v>67</v>
      </c>
      <c r="C211" s="128" t="s">
        <v>68</v>
      </c>
      <c r="D211" s="128">
        <v>2019</v>
      </c>
      <c r="E211" s="128">
        <v>360</v>
      </c>
      <c r="F211" s="127" t="s">
        <v>353</v>
      </c>
      <c r="G211" s="129">
        <v>-150879.01</v>
      </c>
      <c r="H211" s="128" t="s">
        <v>70</v>
      </c>
      <c r="I211" s="128">
        <v>972</v>
      </c>
      <c r="J211" s="127" t="s">
        <v>439</v>
      </c>
      <c r="K211" s="128">
        <v>1</v>
      </c>
      <c r="L211" s="130">
        <v>43342</v>
      </c>
    </row>
    <row r="212" spans="1:12" ht="15" x14ac:dyDescent="0.2">
      <c r="A212" s="127" t="s">
        <v>352</v>
      </c>
      <c r="B212" s="128" t="s">
        <v>67</v>
      </c>
      <c r="C212" s="128" t="s">
        <v>68</v>
      </c>
      <c r="D212" s="128">
        <v>2019</v>
      </c>
      <c r="E212" s="128">
        <v>360</v>
      </c>
      <c r="F212" s="127" t="s">
        <v>353</v>
      </c>
      <c r="G212" s="129">
        <v>-314520.33</v>
      </c>
      <c r="H212" s="128" t="s">
        <v>70</v>
      </c>
      <c r="I212" s="128">
        <v>972</v>
      </c>
      <c r="J212" s="127" t="s">
        <v>440</v>
      </c>
      <c r="K212" s="128">
        <v>1</v>
      </c>
      <c r="L212" s="130">
        <v>43343</v>
      </c>
    </row>
    <row r="213" spans="1:12" ht="15" x14ac:dyDescent="0.2">
      <c r="A213" s="127" t="s">
        <v>352</v>
      </c>
      <c r="B213" s="128" t="s">
        <v>67</v>
      </c>
      <c r="C213" s="128" t="s">
        <v>68</v>
      </c>
      <c r="D213" s="128">
        <v>2019</v>
      </c>
      <c r="E213" s="128">
        <v>360</v>
      </c>
      <c r="F213" s="127" t="s">
        <v>353</v>
      </c>
      <c r="G213" s="129">
        <v>-36029.99</v>
      </c>
      <c r="H213" s="128" t="s">
        <v>70</v>
      </c>
      <c r="I213" s="128">
        <v>972</v>
      </c>
      <c r="J213" s="127" t="s">
        <v>441</v>
      </c>
      <c r="K213" s="128">
        <v>1</v>
      </c>
      <c r="L213" s="130">
        <v>43343</v>
      </c>
    </row>
    <row r="214" spans="1:12" ht="15" x14ac:dyDescent="0.2">
      <c r="A214" s="127" t="s">
        <v>352</v>
      </c>
      <c r="B214" s="128" t="s">
        <v>67</v>
      </c>
      <c r="C214" s="128" t="s">
        <v>68</v>
      </c>
      <c r="D214" s="128">
        <v>2019</v>
      </c>
      <c r="E214" s="128">
        <v>360</v>
      </c>
      <c r="F214" s="127" t="s">
        <v>353</v>
      </c>
      <c r="G214" s="129">
        <v>-307815.76</v>
      </c>
      <c r="H214" s="128" t="s">
        <v>70</v>
      </c>
      <c r="I214" s="128">
        <v>972</v>
      </c>
      <c r="J214" s="127" t="s">
        <v>442</v>
      </c>
      <c r="K214" s="128">
        <v>1</v>
      </c>
      <c r="L214" s="130">
        <v>43350</v>
      </c>
    </row>
    <row r="215" spans="1:12" ht="15" x14ac:dyDescent="0.2">
      <c r="A215" s="127" t="s">
        <v>352</v>
      </c>
      <c r="B215" s="128" t="s">
        <v>67</v>
      </c>
      <c r="C215" s="128" t="s">
        <v>68</v>
      </c>
      <c r="D215" s="128">
        <v>2019</v>
      </c>
      <c r="E215" s="128">
        <v>360</v>
      </c>
      <c r="F215" s="127" t="s">
        <v>353</v>
      </c>
      <c r="G215" s="129">
        <v>-56598.83</v>
      </c>
      <c r="H215" s="128" t="s">
        <v>70</v>
      </c>
      <c r="I215" s="128">
        <v>972</v>
      </c>
      <c r="J215" s="127" t="s">
        <v>443</v>
      </c>
      <c r="K215" s="128">
        <v>1</v>
      </c>
      <c r="L215" s="130">
        <v>43360</v>
      </c>
    </row>
    <row r="216" spans="1:12" ht="15" x14ac:dyDescent="0.2">
      <c r="A216" s="127" t="s">
        <v>352</v>
      </c>
      <c r="B216" s="128" t="s">
        <v>67</v>
      </c>
      <c r="C216" s="128" t="s">
        <v>68</v>
      </c>
      <c r="D216" s="128">
        <v>2019</v>
      </c>
      <c r="E216" s="128">
        <v>360</v>
      </c>
      <c r="F216" s="127" t="s">
        <v>353</v>
      </c>
      <c r="G216" s="129">
        <v>-266048.84000000003</v>
      </c>
      <c r="H216" s="128" t="s">
        <v>70</v>
      </c>
      <c r="I216" s="128">
        <v>972</v>
      </c>
      <c r="J216" s="127" t="s">
        <v>444</v>
      </c>
      <c r="K216" s="128">
        <v>1</v>
      </c>
      <c r="L216" s="130">
        <v>43368</v>
      </c>
    </row>
    <row r="217" spans="1:12" ht="15" x14ac:dyDescent="0.2">
      <c r="A217" s="127" t="s">
        <v>352</v>
      </c>
      <c r="B217" s="128" t="s">
        <v>67</v>
      </c>
      <c r="C217" s="128" t="s">
        <v>68</v>
      </c>
      <c r="D217" s="128">
        <v>2019</v>
      </c>
      <c r="E217" s="128">
        <v>360</v>
      </c>
      <c r="F217" s="127" t="s">
        <v>353</v>
      </c>
      <c r="G217" s="129">
        <v>-151818.4</v>
      </c>
      <c r="H217" s="128" t="s">
        <v>70</v>
      </c>
      <c r="I217" s="128">
        <v>972</v>
      </c>
      <c r="J217" s="127" t="s">
        <v>445</v>
      </c>
      <c r="K217" s="128">
        <v>1</v>
      </c>
      <c r="L217" s="130">
        <v>43369</v>
      </c>
    </row>
    <row r="218" spans="1:12" ht="15" x14ac:dyDescent="0.2">
      <c r="A218" s="127" t="s">
        <v>352</v>
      </c>
      <c r="B218" s="128" t="s">
        <v>67</v>
      </c>
      <c r="C218" s="128" t="s">
        <v>68</v>
      </c>
      <c r="D218" s="128">
        <v>2019</v>
      </c>
      <c r="E218" s="128">
        <v>360</v>
      </c>
      <c r="F218" s="127" t="s">
        <v>353</v>
      </c>
      <c r="G218" s="129">
        <v>-652452.92000000004</v>
      </c>
      <c r="H218" s="128" t="s">
        <v>70</v>
      </c>
      <c r="I218" s="128">
        <v>972</v>
      </c>
      <c r="J218" s="127" t="s">
        <v>446</v>
      </c>
      <c r="K218" s="128">
        <v>1</v>
      </c>
      <c r="L218" s="130">
        <v>43373</v>
      </c>
    </row>
    <row r="219" spans="1:12" ht="15" x14ac:dyDescent="0.2">
      <c r="A219" s="127" t="s">
        <v>352</v>
      </c>
      <c r="B219" s="128" t="s">
        <v>67</v>
      </c>
      <c r="C219" s="128" t="s">
        <v>68</v>
      </c>
      <c r="D219" s="128">
        <v>2019</v>
      </c>
      <c r="E219" s="128">
        <v>360</v>
      </c>
      <c r="F219" s="127" t="s">
        <v>353</v>
      </c>
      <c r="G219" s="129">
        <v>-101858.45</v>
      </c>
      <c r="H219" s="128" t="s">
        <v>70</v>
      </c>
      <c r="I219" s="128">
        <v>972</v>
      </c>
      <c r="J219" s="127" t="s">
        <v>447</v>
      </c>
      <c r="K219" s="128">
        <v>1</v>
      </c>
      <c r="L219" s="130">
        <v>43377</v>
      </c>
    </row>
    <row r="220" spans="1:12" ht="15" x14ac:dyDescent="0.2">
      <c r="A220" s="127" t="s">
        <v>352</v>
      </c>
      <c r="B220" s="128" t="s">
        <v>67</v>
      </c>
      <c r="C220" s="128" t="s">
        <v>68</v>
      </c>
      <c r="D220" s="128">
        <v>2019</v>
      </c>
      <c r="E220" s="128">
        <v>360</v>
      </c>
      <c r="F220" s="127" t="s">
        <v>353</v>
      </c>
      <c r="G220" s="129">
        <v>-124663.71</v>
      </c>
      <c r="H220" s="128" t="s">
        <v>70</v>
      </c>
      <c r="I220" s="128">
        <v>972</v>
      </c>
      <c r="J220" s="127" t="s">
        <v>448</v>
      </c>
      <c r="K220" s="128">
        <v>1</v>
      </c>
      <c r="L220" s="130">
        <v>43378</v>
      </c>
    </row>
    <row r="221" spans="1:12" ht="15" x14ac:dyDescent="0.2">
      <c r="A221" s="127" t="s">
        <v>352</v>
      </c>
      <c r="B221" s="128" t="s">
        <v>67</v>
      </c>
      <c r="C221" s="128" t="s">
        <v>68</v>
      </c>
      <c r="D221" s="128">
        <v>2019</v>
      </c>
      <c r="E221" s="128">
        <v>360</v>
      </c>
      <c r="F221" s="127" t="s">
        <v>353</v>
      </c>
      <c r="G221" s="129">
        <v>-284169.84000000003</v>
      </c>
      <c r="H221" s="128" t="s">
        <v>70</v>
      </c>
      <c r="I221" s="128">
        <v>972</v>
      </c>
      <c r="J221" s="127" t="s">
        <v>450</v>
      </c>
      <c r="K221" s="128">
        <v>1</v>
      </c>
      <c r="L221" s="130">
        <v>43382</v>
      </c>
    </row>
    <row r="222" spans="1:12" ht="15" x14ac:dyDescent="0.2">
      <c r="A222" s="127" t="s">
        <v>352</v>
      </c>
      <c r="B222" s="128" t="s">
        <v>67</v>
      </c>
      <c r="C222" s="128" t="s">
        <v>68</v>
      </c>
      <c r="D222" s="128">
        <v>2019</v>
      </c>
      <c r="E222" s="128">
        <v>360</v>
      </c>
      <c r="F222" s="127" t="s">
        <v>353</v>
      </c>
      <c r="G222" s="129">
        <v>-412495.18</v>
      </c>
      <c r="H222" s="128" t="s">
        <v>70</v>
      </c>
      <c r="I222" s="128">
        <v>972</v>
      </c>
      <c r="J222" s="127" t="s">
        <v>451</v>
      </c>
      <c r="K222" s="128">
        <v>1</v>
      </c>
      <c r="L222" s="130">
        <v>43395</v>
      </c>
    </row>
    <row r="223" spans="1:12" ht="15" x14ac:dyDescent="0.2">
      <c r="A223" s="127" t="s">
        <v>352</v>
      </c>
      <c r="B223" s="128" t="s">
        <v>67</v>
      </c>
      <c r="C223" s="128" t="s">
        <v>68</v>
      </c>
      <c r="D223" s="128">
        <v>2019</v>
      </c>
      <c r="E223" s="128">
        <v>360</v>
      </c>
      <c r="F223" s="127" t="s">
        <v>353</v>
      </c>
      <c r="G223" s="129">
        <v>-166886.38</v>
      </c>
      <c r="H223" s="128" t="s">
        <v>70</v>
      </c>
      <c r="I223" s="128">
        <v>972</v>
      </c>
      <c r="J223" s="127" t="s">
        <v>452</v>
      </c>
      <c r="K223" s="128">
        <v>1</v>
      </c>
      <c r="L223" s="130">
        <v>43396</v>
      </c>
    </row>
    <row r="224" spans="1:12" ht="15" x14ac:dyDescent="0.2">
      <c r="A224" s="127" t="s">
        <v>352</v>
      </c>
      <c r="B224" s="128" t="s">
        <v>67</v>
      </c>
      <c r="C224" s="128" t="s">
        <v>68</v>
      </c>
      <c r="D224" s="128">
        <v>2019</v>
      </c>
      <c r="E224" s="128">
        <v>360</v>
      </c>
      <c r="F224" s="127" t="s">
        <v>353</v>
      </c>
      <c r="G224" s="129">
        <v>-473271.17</v>
      </c>
      <c r="H224" s="128" t="s">
        <v>70</v>
      </c>
      <c r="I224" s="128">
        <v>972</v>
      </c>
      <c r="J224" s="127" t="s">
        <v>453</v>
      </c>
      <c r="K224" s="128">
        <v>1</v>
      </c>
      <c r="L224" s="130">
        <v>43404</v>
      </c>
    </row>
    <row r="225" spans="1:12" ht="15" x14ac:dyDescent="0.2">
      <c r="A225" s="127" t="s">
        <v>352</v>
      </c>
      <c r="B225" s="128" t="s">
        <v>67</v>
      </c>
      <c r="C225" s="128" t="s">
        <v>68</v>
      </c>
      <c r="D225" s="128">
        <v>2019</v>
      </c>
      <c r="E225" s="128">
        <v>360</v>
      </c>
      <c r="F225" s="127" t="s">
        <v>353</v>
      </c>
      <c r="G225" s="129">
        <v>-161289.47</v>
      </c>
      <c r="H225" s="128" t="s">
        <v>70</v>
      </c>
      <c r="I225" s="128">
        <v>972</v>
      </c>
      <c r="J225" s="127" t="s">
        <v>454</v>
      </c>
      <c r="K225" s="128">
        <v>1</v>
      </c>
      <c r="L225" s="130">
        <v>43404</v>
      </c>
    </row>
    <row r="226" spans="1:12" ht="15" x14ac:dyDescent="0.2">
      <c r="A226" s="127" t="s">
        <v>352</v>
      </c>
      <c r="B226" s="128" t="s">
        <v>67</v>
      </c>
      <c r="C226" s="128" t="s">
        <v>68</v>
      </c>
      <c r="D226" s="128">
        <v>2019</v>
      </c>
      <c r="E226" s="128">
        <v>360</v>
      </c>
      <c r="F226" s="127" t="s">
        <v>353</v>
      </c>
      <c r="G226" s="129">
        <v>-45011.81</v>
      </c>
      <c r="H226" s="128" t="s">
        <v>70</v>
      </c>
      <c r="I226" s="128">
        <v>972</v>
      </c>
      <c r="J226" s="127" t="s">
        <v>455</v>
      </c>
      <c r="K226" s="128">
        <v>1</v>
      </c>
      <c r="L226" s="130">
        <v>43411</v>
      </c>
    </row>
    <row r="227" spans="1:12" ht="15" x14ac:dyDescent="0.2">
      <c r="A227" s="127" t="s">
        <v>352</v>
      </c>
      <c r="B227" s="128" t="s">
        <v>67</v>
      </c>
      <c r="C227" s="128" t="s">
        <v>68</v>
      </c>
      <c r="D227" s="128">
        <v>2019</v>
      </c>
      <c r="E227" s="128">
        <v>360</v>
      </c>
      <c r="F227" s="127" t="s">
        <v>353</v>
      </c>
      <c r="G227" s="129">
        <v>-74921.2</v>
      </c>
      <c r="H227" s="128" t="s">
        <v>70</v>
      </c>
      <c r="I227" s="128">
        <v>972</v>
      </c>
      <c r="J227" s="127" t="s">
        <v>456</v>
      </c>
      <c r="K227" s="128">
        <v>1</v>
      </c>
      <c r="L227" s="130">
        <v>43417</v>
      </c>
    </row>
    <row r="228" spans="1:12" ht="15" x14ac:dyDescent="0.2">
      <c r="A228" s="127" t="s">
        <v>352</v>
      </c>
      <c r="B228" s="128" t="s">
        <v>67</v>
      </c>
      <c r="C228" s="128" t="s">
        <v>68</v>
      </c>
      <c r="D228" s="128">
        <v>2019</v>
      </c>
      <c r="E228" s="128">
        <v>360</v>
      </c>
      <c r="F228" s="127" t="s">
        <v>353</v>
      </c>
      <c r="G228" s="129">
        <v>-194921.68</v>
      </c>
      <c r="H228" s="128" t="s">
        <v>70</v>
      </c>
      <c r="I228" s="128">
        <v>972</v>
      </c>
      <c r="J228" s="127" t="s">
        <v>457</v>
      </c>
      <c r="K228" s="128">
        <v>1</v>
      </c>
      <c r="L228" s="130">
        <v>43423</v>
      </c>
    </row>
    <row r="229" spans="1:12" ht="15" x14ac:dyDescent="0.2">
      <c r="A229" s="127" t="s">
        <v>352</v>
      </c>
      <c r="B229" s="128" t="s">
        <v>67</v>
      </c>
      <c r="C229" s="128" t="s">
        <v>68</v>
      </c>
      <c r="D229" s="128">
        <v>2019</v>
      </c>
      <c r="E229" s="128">
        <v>360</v>
      </c>
      <c r="F229" s="127" t="s">
        <v>353</v>
      </c>
      <c r="G229" s="129">
        <v>-100612.35</v>
      </c>
      <c r="H229" s="128" t="s">
        <v>70</v>
      </c>
      <c r="I229" s="128">
        <v>972</v>
      </c>
      <c r="J229" s="127" t="s">
        <v>458</v>
      </c>
      <c r="K229" s="128">
        <v>1</v>
      </c>
      <c r="L229" s="130">
        <v>43427</v>
      </c>
    </row>
    <row r="230" spans="1:12" ht="15" x14ac:dyDescent="0.2">
      <c r="A230" s="127" t="s">
        <v>352</v>
      </c>
      <c r="B230" s="128" t="s">
        <v>67</v>
      </c>
      <c r="C230" s="128" t="s">
        <v>68</v>
      </c>
      <c r="D230" s="128">
        <v>2019</v>
      </c>
      <c r="E230" s="128">
        <v>360</v>
      </c>
      <c r="F230" s="127" t="s">
        <v>353</v>
      </c>
      <c r="G230" s="129">
        <v>-303935.51</v>
      </c>
      <c r="H230" s="128" t="s">
        <v>70</v>
      </c>
      <c r="I230" s="128">
        <v>972</v>
      </c>
      <c r="J230" s="127" t="s">
        <v>459</v>
      </c>
      <c r="K230" s="128">
        <v>1</v>
      </c>
      <c r="L230" s="130">
        <v>43430</v>
      </c>
    </row>
    <row r="231" spans="1:12" ht="15" x14ac:dyDescent="0.2">
      <c r="A231" s="127" t="s">
        <v>352</v>
      </c>
      <c r="B231" s="128" t="s">
        <v>67</v>
      </c>
      <c r="C231" s="128" t="s">
        <v>68</v>
      </c>
      <c r="D231" s="128">
        <v>2019</v>
      </c>
      <c r="E231" s="128">
        <v>360</v>
      </c>
      <c r="F231" s="127" t="s">
        <v>353</v>
      </c>
      <c r="G231" s="129">
        <v>-291147.77</v>
      </c>
      <c r="H231" s="128" t="s">
        <v>70</v>
      </c>
      <c r="I231" s="128">
        <v>972</v>
      </c>
      <c r="J231" s="127" t="s">
        <v>461</v>
      </c>
      <c r="K231" s="128">
        <v>1</v>
      </c>
      <c r="L231" s="130">
        <v>43434</v>
      </c>
    </row>
    <row r="232" spans="1:12" ht="15" x14ac:dyDescent="0.2">
      <c r="A232" s="127" t="s">
        <v>352</v>
      </c>
      <c r="B232" s="128" t="s">
        <v>67</v>
      </c>
      <c r="C232" s="128" t="s">
        <v>68</v>
      </c>
      <c r="D232" s="128">
        <v>2019</v>
      </c>
      <c r="E232" s="128">
        <v>360</v>
      </c>
      <c r="F232" s="127" t="s">
        <v>353</v>
      </c>
      <c r="G232" s="129">
        <v>-40536.31</v>
      </c>
      <c r="H232" s="128" t="s">
        <v>70</v>
      </c>
      <c r="I232" s="128">
        <v>972</v>
      </c>
      <c r="J232" s="127" t="s">
        <v>460</v>
      </c>
      <c r="K232" s="128">
        <v>1</v>
      </c>
      <c r="L232" s="130">
        <v>43434</v>
      </c>
    </row>
    <row r="233" spans="1:12" ht="15" x14ac:dyDescent="0.2">
      <c r="A233" s="127" t="s">
        <v>352</v>
      </c>
      <c r="B233" s="128" t="s">
        <v>67</v>
      </c>
      <c r="C233" s="128" t="s">
        <v>68</v>
      </c>
      <c r="D233" s="128">
        <v>2019</v>
      </c>
      <c r="E233" s="128">
        <v>360</v>
      </c>
      <c r="F233" s="127" t="s">
        <v>353</v>
      </c>
      <c r="G233" s="129">
        <v>-128499.57</v>
      </c>
      <c r="H233" s="128" t="s">
        <v>70</v>
      </c>
      <c r="I233" s="128">
        <v>972</v>
      </c>
      <c r="J233" s="127" t="s">
        <v>462</v>
      </c>
      <c r="K233" s="128">
        <v>1</v>
      </c>
      <c r="L233" s="130">
        <v>43439</v>
      </c>
    </row>
    <row r="234" spans="1:12" ht="15" x14ac:dyDescent="0.2">
      <c r="A234" s="127" t="s">
        <v>352</v>
      </c>
      <c r="B234" s="128" t="s">
        <v>67</v>
      </c>
      <c r="C234" s="128" t="s">
        <v>68</v>
      </c>
      <c r="D234" s="128">
        <v>2019</v>
      </c>
      <c r="E234" s="128">
        <v>360</v>
      </c>
      <c r="F234" s="127" t="s">
        <v>353</v>
      </c>
      <c r="G234" s="129">
        <v>-372517.33</v>
      </c>
      <c r="H234" s="128" t="s">
        <v>70</v>
      </c>
      <c r="I234" s="128">
        <v>972</v>
      </c>
      <c r="J234" s="127" t="s">
        <v>463</v>
      </c>
      <c r="K234" s="128">
        <v>1</v>
      </c>
      <c r="L234" s="130">
        <v>43441</v>
      </c>
    </row>
    <row r="235" spans="1:12" ht="15" x14ac:dyDescent="0.2">
      <c r="A235" s="127" t="s">
        <v>352</v>
      </c>
      <c r="B235" s="128" t="s">
        <v>67</v>
      </c>
      <c r="C235" s="128" t="s">
        <v>68</v>
      </c>
      <c r="D235" s="128">
        <v>2019</v>
      </c>
      <c r="E235" s="128">
        <v>360</v>
      </c>
      <c r="F235" s="127" t="s">
        <v>353</v>
      </c>
      <c r="G235" s="129">
        <v>-137407.92000000001</v>
      </c>
      <c r="H235" s="128" t="s">
        <v>70</v>
      </c>
      <c r="I235" s="128">
        <v>972</v>
      </c>
      <c r="J235" s="127" t="s">
        <v>464</v>
      </c>
      <c r="K235" s="128">
        <v>1</v>
      </c>
      <c r="L235" s="130">
        <v>43447</v>
      </c>
    </row>
    <row r="236" spans="1:12" ht="15" x14ac:dyDescent="0.2">
      <c r="A236" s="127" t="s">
        <v>352</v>
      </c>
      <c r="B236" s="128" t="s">
        <v>67</v>
      </c>
      <c r="C236" s="128" t="s">
        <v>68</v>
      </c>
      <c r="D236" s="128">
        <v>2019</v>
      </c>
      <c r="E236" s="128">
        <v>360</v>
      </c>
      <c r="F236" s="127" t="s">
        <v>353</v>
      </c>
      <c r="G236" s="129">
        <v>-236960.31</v>
      </c>
      <c r="H236" s="128" t="s">
        <v>70</v>
      </c>
      <c r="I236" s="128">
        <v>972</v>
      </c>
      <c r="J236" s="127" t="s">
        <v>465</v>
      </c>
      <c r="K236" s="128">
        <v>1</v>
      </c>
      <c r="L236" s="130">
        <v>43447</v>
      </c>
    </row>
    <row r="237" spans="1:12" ht="15" x14ac:dyDescent="0.2">
      <c r="A237" s="127" t="s">
        <v>352</v>
      </c>
      <c r="B237" s="128" t="s">
        <v>67</v>
      </c>
      <c r="C237" s="128" t="s">
        <v>68</v>
      </c>
      <c r="D237" s="128">
        <v>2019</v>
      </c>
      <c r="E237" s="128">
        <v>360</v>
      </c>
      <c r="F237" s="127" t="s">
        <v>353</v>
      </c>
      <c r="G237" s="129">
        <v>-170660.03</v>
      </c>
      <c r="H237" s="128" t="s">
        <v>70</v>
      </c>
      <c r="I237" s="128">
        <v>972</v>
      </c>
      <c r="J237" s="127" t="s">
        <v>466</v>
      </c>
      <c r="K237" s="128">
        <v>1</v>
      </c>
      <c r="L237" s="130">
        <v>43448</v>
      </c>
    </row>
    <row r="238" spans="1:12" ht="15" x14ac:dyDescent="0.2">
      <c r="A238" s="127" t="s">
        <v>352</v>
      </c>
      <c r="B238" s="128" t="s">
        <v>67</v>
      </c>
      <c r="C238" s="128" t="s">
        <v>68</v>
      </c>
      <c r="D238" s="128">
        <v>2019</v>
      </c>
      <c r="E238" s="128">
        <v>360</v>
      </c>
      <c r="F238" s="127" t="s">
        <v>353</v>
      </c>
      <c r="G238" s="129">
        <v>-170554.76</v>
      </c>
      <c r="H238" s="128" t="s">
        <v>70</v>
      </c>
      <c r="I238" s="128">
        <v>972</v>
      </c>
      <c r="J238" s="127" t="s">
        <v>468</v>
      </c>
      <c r="K238" s="128">
        <v>1</v>
      </c>
      <c r="L238" s="130">
        <v>43455</v>
      </c>
    </row>
    <row r="239" spans="1:12" ht="15" x14ac:dyDescent="0.2">
      <c r="A239" s="127" t="s">
        <v>352</v>
      </c>
      <c r="B239" s="128" t="s">
        <v>67</v>
      </c>
      <c r="C239" s="128" t="s">
        <v>68</v>
      </c>
      <c r="D239" s="128">
        <v>2019</v>
      </c>
      <c r="E239" s="128">
        <v>360</v>
      </c>
      <c r="F239" s="127" t="s">
        <v>353</v>
      </c>
      <c r="G239" s="129">
        <v>-237246.02</v>
      </c>
      <c r="H239" s="128" t="s">
        <v>70</v>
      </c>
      <c r="I239" s="128">
        <v>972</v>
      </c>
      <c r="J239" s="127" t="s">
        <v>469</v>
      </c>
      <c r="K239" s="128">
        <v>1</v>
      </c>
      <c r="L239" s="130">
        <v>43458</v>
      </c>
    </row>
    <row r="240" spans="1:12" ht="15" x14ac:dyDescent="0.2">
      <c r="A240" s="127" t="s">
        <v>352</v>
      </c>
      <c r="B240" s="128" t="s">
        <v>67</v>
      </c>
      <c r="C240" s="128" t="s">
        <v>68</v>
      </c>
      <c r="D240" s="128">
        <v>2019</v>
      </c>
      <c r="E240" s="128">
        <v>360</v>
      </c>
      <c r="F240" s="127" t="s">
        <v>353</v>
      </c>
      <c r="G240" s="129">
        <v>-48392.82</v>
      </c>
      <c r="H240" s="128" t="s">
        <v>70</v>
      </c>
      <c r="I240" s="128">
        <v>972</v>
      </c>
      <c r="J240" s="127" t="s">
        <v>470</v>
      </c>
      <c r="K240" s="128">
        <v>1</v>
      </c>
      <c r="L240" s="130">
        <v>43460</v>
      </c>
    </row>
    <row r="241" spans="1:12" ht="15.75" thickBot="1" x14ac:dyDescent="0.3">
      <c r="A241" s="131"/>
      <c r="B241" s="131"/>
      <c r="C241" s="131"/>
      <c r="D241" s="131"/>
      <c r="E241" s="131"/>
      <c r="F241" s="131"/>
      <c r="G241" s="132">
        <v>-19341244.309999999</v>
      </c>
      <c r="H241" s="131"/>
      <c r="I241" s="131"/>
      <c r="J241" s="131"/>
      <c r="K241" s="131"/>
      <c r="L241" s="131"/>
    </row>
    <row r="243" spans="1:12" ht="15.75" thickBot="1" x14ac:dyDescent="0.3">
      <c r="A243" s="131"/>
      <c r="B243" s="131"/>
      <c r="C243" s="131"/>
      <c r="D243" s="131"/>
      <c r="E243" s="131"/>
      <c r="F243" s="131"/>
      <c r="G243" s="133">
        <v>-788363</v>
      </c>
      <c r="H243" s="131"/>
      <c r="I243" s="131"/>
      <c r="J243" s="131"/>
      <c r="K243" s="131"/>
      <c r="L243" s="131"/>
    </row>
  </sheetData>
  <pageMargins left="0.75" right="0.75" top="1" bottom="1" header="0.5" footer="0.5"/>
  <pageSetup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D38F6-C376-4F87-B490-AC8977718EDE}">
  <sheetPr>
    <pageSetUpPr fitToPage="1"/>
  </sheetPr>
  <dimension ref="A1:I45"/>
  <sheetViews>
    <sheetView zoomScaleNormal="100" workbookViewId="0">
      <selection activeCell="L37" sqref="L37"/>
    </sheetView>
  </sheetViews>
  <sheetFormatPr defaultRowHeight="12.75" x14ac:dyDescent="0.2"/>
  <cols>
    <col min="1" max="2" width="14.7109375" customWidth="1"/>
    <col min="3" max="8" width="14" customWidth="1"/>
    <col min="9" max="9" width="13.140625" customWidth="1"/>
  </cols>
  <sheetData>
    <row r="1" spans="1:9" x14ac:dyDescent="0.2">
      <c r="A1" s="53"/>
      <c r="B1" s="53"/>
      <c r="C1" s="53"/>
      <c r="D1" s="53"/>
      <c r="E1" s="53"/>
      <c r="F1" s="53"/>
      <c r="G1" s="53"/>
      <c r="H1" s="53"/>
      <c r="I1" s="53"/>
    </row>
    <row r="2" spans="1:9" x14ac:dyDescent="0.2">
      <c r="A2" s="53" t="s">
        <v>0</v>
      </c>
      <c r="B2" s="49" t="s">
        <v>1</v>
      </c>
      <c r="C2" s="49"/>
      <c r="D2" s="49"/>
      <c r="E2" s="55"/>
      <c r="F2" s="53"/>
      <c r="G2" s="144" t="s">
        <v>2</v>
      </c>
      <c r="H2" s="50" t="s">
        <v>300</v>
      </c>
      <c r="I2" s="49"/>
    </row>
    <row r="3" spans="1:9" x14ac:dyDescent="0.2">
      <c r="A3" s="53" t="s">
        <v>4</v>
      </c>
      <c r="B3" s="49" t="s">
        <v>301</v>
      </c>
      <c r="C3" s="49"/>
      <c r="D3" s="49"/>
      <c r="E3" s="55"/>
      <c r="F3" s="53"/>
      <c r="G3" s="144" t="s">
        <v>6</v>
      </c>
      <c r="H3" s="52" t="s">
        <v>302</v>
      </c>
      <c r="I3" s="51"/>
    </row>
    <row r="4" spans="1:9" x14ac:dyDescent="0.2">
      <c r="A4" s="53" t="s">
        <v>8</v>
      </c>
      <c r="B4" s="50" t="s">
        <v>329</v>
      </c>
      <c r="C4" s="49"/>
      <c r="D4" s="49"/>
      <c r="E4" s="55"/>
      <c r="F4" s="53"/>
      <c r="G4" s="144" t="s">
        <v>10</v>
      </c>
      <c r="H4" s="49" t="s">
        <v>11</v>
      </c>
      <c r="I4" s="49"/>
    </row>
    <row r="5" spans="1:9" x14ac:dyDescent="0.2">
      <c r="A5" s="53" t="s">
        <v>12</v>
      </c>
      <c r="B5" s="50" t="s">
        <v>330</v>
      </c>
      <c r="C5" s="51"/>
      <c r="D5" s="51"/>
      <c r="E5" s="55"/>
      <c r="F5" s="53"/>
      <c r="G5" s="144" t="s">
        <v>14</v>
      </c>
      <c r="H5" s="51" t="s">
        <v>331</v>
      </c>
      <c r="I5" s="51"/>
    </row>
    <row r="6" spans="1:9" x14ac:dyDescent="0.2">
      <c r="A6" s="53"/>
      <c r="B6" s="53"/>
      <c r="C6" s="53"/>
      <c r="D6" s="53"/>
      <c r="E6" s="53"/>
      <c r="F6" s="53"/>
      <c r="G6" s="53"/>
      <c r="H6" s="53"/>
      <c r="I6" s="53"/>
    </row>
    <row r="7" spans="1:9" x14ac:dyDescent="0.2">
      <c r="A7" s="53"/>
      <c r="B7" s="53"/>
      <c r="C7" s="53"/>
      <c r="D7" s="53"/>
      <c r="E7" s="53"/>
      <c r="F7" s="53"/>
      <c r="G7" s="53"/>
      <c r="H7" s="53"/>
      <c r="I7" s="53"/>
    </row>
    <row r="8" spans="1:9" x14ac:dyDescent="0.2">
      <c r="A8" s="53" t="s">
        <v>15</v>
      </c>
      <c r="B8" s="53"/>
      <c r="C8" s="55"/>
      <c r="D8" s="55"/>
      <c r="E8" s="55"/>
      <c r="F8" s="55"/>
      <c r="G8" s="55"/>
      <c r="H8" s="55"/>
      <c r="I8" s="55"/>
    </row>
    <row r="9" spans="1:9" x14ac:dyDescent="0.2">
      <c r="A9" s="57" t="s">
        <v>332</v>
      </c>
      <c r="B9" s="53"/>
      <c r="C9" s="55"/>
      <c r="D9" s="55"/>
      <c r="E9" s="55"/>
      <c r="F9" s="55"/>
      <c r="G9" s="55"/>
      <c r="H9" s="55"/>
      <c r="I9" s="55"/>
    </row>
    <row r="10" spans="1:9" x14ac:dyDescent="0.2">
      <c r="A10" s="53" t="s">
        <v>18</v>
      </c>
      <c r="B10" s="53"/>
      <c r="C10" s="55"/>
      <c r="D10" s="55"/>
      <c r="E10" s="55"/>
      <c r="F10" s="55"/>
      <c r="G10" s="55"/>
      <c r="H10" s="55"/>
      <c r="I10" s="55"/>
    </row>
    <row r="11" spans="1:9" x14ac:dyDescent="0.2">
      <c r="A11" s="57" t="s">
        <v>333</v>
      </c>
      <c r="B11" s="53"/>
      <c r="C11" s="55"/>
      <c r="D11" s="55"/>
      <c r="E11" s="55"/>
      <c r="F11" s="55"/>
      <c r="G11" s="55"/>
      <c r="H11" s="55"/>
      <c r="I11" s="55"/>
    </row>
    <row r="12" spans="1:9" x14ac:dyDescent="0.2">
      <c r="A12" s="53" t="s">
        <v>20</v>
      </c>
      <c r="B12" s="53"/>
      <c r="C12" s="55"/>
      <c r="D12" s="55"/>
      <c r="E12" s="55"/>
      <c r="F12" s="55"/>
      <c r="G12" s="55"/>
      <c r="H12" s="55"/>
      <c r="I12" s="55"/>
    </row>
    <row r="13" spans="1:9" x14ac:dyDescent="0.2">
      <c r="A13" s="57" t="s">
        <v>334</v>
      </c>
      <c r="B13" s="53"/>
      <c r="C13" s="55"/>
      <c r="D13" s="55"/>
      <c r="E13" s="55"/>
      <c r="F13" s="55"/>
      <c r="G13" s="55"/>
      <c r="H13" s="55"/>
      <c r="I13" s="55"/>
    </row>
    <row r="14" spans="1:9" x14ac:dyDescent="0.2">
      <c r="A14" s="57" t="s">
        <v>22</v>
      </c>
      <c r="B14" s="53"/>
      <c r="C14" s="55"/>
      <c r="D14" s="55"/>
      <c r="E14" s="55"/>
      <c r="F14" s="55"/>
      <c r="G14" s="55"/>
      <c r="H14" s="55"/>
      <c r="I14" s="55"/>
    </row>
    <row r="15" spans="1:9" x14ac:dyDescent="0.2">
      <c r="A15" s="53"/>
      <c r="B15" s="53"/>
      <c r="C15" s="55"/>
      <c r="D15" s="55"/>
      <c r="E15" s="55"/>
      <c r="F15" s="55"/>
      <c r="G15" s="55"/>
      <c r="H15" s="55"/>
      <c r="I15" s="55"/>
    </row>
    <row r="16" spans="1:9" x14ac:dyDescent="0.2">
      <c r="A16" s="57" t="s">
        <v>24</v>
      </c>
      <c r="B16" s="53"/>
      <c r="C16" s="55"/>
      <c r="D16" s="55"/>
      <c r="E16" s="55"/>
      <c r="F16" s="55"/>
      <c r="G16" s="55"/>
      <c r="H16" s="55"/>
      <c r="I16" s="55"/>
    </row>
    <row r="17" spans="1:9" x14ac:dyDescent="0.2">
      <c r="A17" s="162" t="s">
        <v>335</v>
      </c>
      <c r="B17" s="55"/>
      <c r="C17" s="55"/>
      <c r="D17" s="55"/>
      <c r="E17" s="55"/>
      <c r="F17" s="55"/>
      <c r="G17" s="55"/>
      <c r="H17" s="55"/>
      <c r="I17" s="55"/>
    </row>
    <row r="18" spans="1:9" x14ac:dyDescent="0.2">
      <c r="A18" s="448" t="s">
        <v>27</v>
      </c>
      <c r="B18" s="449"/>
      <c r="C18" s="449"/>
      <c r="D18" s="449"/>
      <c r="E18" s="449"/>
      <c r="F18" s="449"/>
      <c r="G18" s="449"/>
      <c r="H18" s="449"/>
      <c r="I18" s="450"/>
    </row>
    <row r="19" spans="1:9" x14ac:dyDescent="0.2">
      <c r="A19" s="58"/>
      <c r="B19" s="59"/>
      <c r="C19" s="145" t="s">
        <v>28</v>
      </c>
      <c r="D19" s="145" t="s">
        <v>29</v>
      </c>
      <c r="E19" s="145" t="s">
        <v>30</v>
      </c>
      <c r="F19" s="145" t="s">
        <v>31</v>
      </c>
      <c r="G19" s="145" t="s">
        <v>32</v>
      </c>
      <c r="H19" s="145" t="s">
        <v>33</v>
      </c>
      <c r="I19" s="145" t="s">
        <v>34</v>
      </c>
    </row>
    <row r="20" spans="1:9" x14ac:dyDescent="0.2">
      <c r="A20" s="58"/>
      <c r="B20" s="59"/>
      <c r="C20" s="146" t="s">
        <v>35</v>
      </c>
      <c r="D20" s="147" t="s">
        <v>35</v>
      </c>
      <c r="E20" s="146" t="s">
        <v>35</v>
      </c>
      <c r="F20" s="146" t="s">
        <v>35</v>
      </c>
      <c r="G20" s="146" t="s">
        <v>36</v>
      </c>
      <c r="H20" s="146" t="s">
        <v>36</v>
      </c>
      <c r="I20" s="146" t="s">
        <v>36</v>
      </c>
    </row>
    <row r="21" spans="1:9" x14ac:dyDescent="0.2">
      <c r="A21" s="58" t="s">
        <v>37</v>
      </c>
      <c r="B21" s="59"/>
      <c r="C21" s="63"/>
      <c r="D21" s="62"/>
      <c r="E21" s="62"/>
      <c r="F21" s="62"/>
      <c r="G21" s="62"/>
      <c r="H21" s="62">
        <v>0</v>
      </c>
      <c r="I21" s="62">
        <v>0</v>
      </c>
    </row>
    <row r="22" spans="1:9" x14ac:dyDescent="0.2">
      <c r="A22" s="58" t="s">
        <v>38</v>
      </c>
      <c r="B22" s="59"/>
      <c r="C22" s="63"/>
      <c r="D22" s="62">
        <f t="shared" ref="D22:I22" si="0">C33</f>
        <v>0</v>
      </c>
      <c r="E22" s="62">
        <f t="shared" si="0"/>
        <v>0</v>
      </c>
      <c r="F22" s="62">
        <f t="shared" si="0"/>
        <v>0</v>
      </c>
      <c r="G22" s="62">
        <f t="shared" si="0"/>
        <v>2267</v>
      </c>
      <c r="H22" s="62">
        <f t="shared" si="0"/>
        <v>2267</v>
      </c>
      <c r="I22" s="62">
        <f t="shared" si="0"/>
        <v>2267</v>
      </c>
    </row>
    <row r="23" spans="1:9" x14ac:dyDescent="0.2">
      <c r="A23" s="58" t="s">
        <v>39</v>
      </c>
      <c r="B23" s="59"/>
      <c r="C23" s="63"/>
      <c r="D23" s="62"/>
      <c r="E23" s="62"/>
      <c r="F23" s="62">
        <v>0</v>
      </c>
      <c r="G23" s="62">
        <v>0</v>
      </c>
      <c r="H23" s="62">
        <v>0</v>
      </c>
      <c r="I23" s="62">
        <v>0</v>
      </c>
    </row>
    <row r="24" spans="1:9" x14ac:dyDescent="0.2">
      <c r="A24" s="58" t="s">
        <v>40</v>
      </c>
      <c r="B24" s="59"/>
      <c r="C24" s="63"/>
      <c r="D24" s="62"/>
      <c r="E24" s="62"/>
      <c r="F24" s="63">
        <v>27326</v>
      </c>
      <c r="G24" s="62">
        <v>0</v>
      </c>
      <c r="H24" s="62">
        <v>0</v>
      </c>
      <c r="I24" s="62">
        <v>0</v>
      </c>
    </row>
    <row r="25" spans="1:9" x14ac:dyDescent="0.2">
      <c r="A25" s="58"/>
      <c r="B25" s="59"/>
      <c r="C25" s="63"/>
      <c r="D25" s="62"/>
      <c r="E25" s="62"/>
      <c r="F25" s="62"/>
      <c r="G25" s="62"/>
      <c r="H25" s="62"/>
      <c r="I25" s="62"/>
    </row>
    <row r="26" spans="1:9" x14ac:dyDescent="0.2">
      <c r="A26" s="58" t="s">
        <v>41</v>
      </c>
      <c r="B26" s="51"/>
      <c r="C26" s="148"/>
      <c r="D26" s="148"/>
      <c r="E26" s="148"/>
      <c r="F26" s="148"/>
      <c r="G26" s="148"/>
      <c r="H26" s="148"/>
      <c r="I26" s="63"/>
    </row>
    <row r="27" spans="1:9" x14ac:dyDescent="0.2">
      <c r="A27" s="149" t="s">
        <v>42</v>
      </c>
      <c r="B27" s="59"/>
      <c r="C27" s="63"/>
      <c r="D27" s="150"/>
      <c r="E27" s="148"/>
      <c r="F27" s="148"/>
      <c r="G27" s="148"/>
      <c r="H27" s="148"/>
      <c r="I27" s="63"/>
    </row>
    <row r="28" spans="1:9" x14ac:dyDescent="0.2">
      <c r="A28" s="151" t="s">
        <v>43</v>
      </c>
      <c r="B28" s="152"/>
      <c r="C28" s="63"/>
      <c r="D28" s="62"/>
      <c r="E28" s="62"/>
      <c r="F28" s="62">
        <v>29593</v>
      </c>
      <c r="G28" s="62">
        <v>0</v>
      </c>
      <c r="H28" s="62">
        <v>0</v>
      </c>
      <c r="I28" s="62">
        <v>0</v>
      </c>
    </row>
    <row r="29" spans="1:9" x14ac:dyDescent="0.2">
      <c r="A29" s="151"/>
      <c r="B29" s="152"/>
      <c r="C29" s="63"/>
      <c r="D29" s="62"/>
      <c r="E29" s="62"/>
      <c r="F29" s="62"/>
      <c r="G29" s="62"/>
      <c r="H29" s="62"/>
      <c r="I29" s="62"/>
    </row>
    <row r="30" spans="1:9" x14ac:dyDescent="0.2">
      <c r="A30" s="151"/>
      <c r="B30" s="152"/>
      <c r="C30" s="63"/>
      <c r="D30" s="62"/>
      <c r="E30" s="62"/>
      <c r="F30" s="62"/>
      <c r="G30" s="62"/>
      <c r="H30" s="62"/>
      <c r="I30" s="62"/>
    </row>
    <row r="31" spans="1:9" x14ac:dyDescent="0.2">
      <c r="A31" s="58" t="s">
        <v>44</v>
      </c>
      <c r="B31" s="59"/>
      <c r="C31" s="63">
        <f t="shared" ref="C31:I31" si="1">SUM(C28:C30)</f>
        <v>0</v>
      </c>
      <c r="D31" s="63">
        <f t="shared" si="1"/>
        <v>0</v>
      </c>
      <c r="E31" s="63">
        <f t="shared" si="1"/>
        <v>0</v>
      </c>
      <c r="F31" s="63">
        <f t="shared" si="1"/>
        <v>29593</v>
      </c>
      <c r="G31" s="63">
        <f t="shared" si="1"/>
        <v>0</v>
      </c>
      <c r="H31" s="63">
        <f t="shared" si="1"/>
        <v>0</v>
      </c>
      <c r="I31" s="63">
        <f t="shared" si="1"/>
        <v>0</v>
      </c>
    </row>
    <row r="32" spans="1:9" x14ac:dyDescent="0.2">
      <c r="A32" s="58"/>
      <c r="B32" s="59"/>
      <c r="C32" s="63"/>
      <c r="D32" s="62"/>
      <c r="E32" s="62"/>
      <c r="F32" s="62"/>
      <c r="G32" s="62"/>
      <c r="H32" s="62"/>
      <c r="I32" s="62"/>
    </row>
    <row r="33" spans="1:9" x14ac:dyDescent="0.2">
      <c r="A33" s="58" t="s">
        <v>45</v>
      </c>
      <c r="B33" s="59"/>
      <c r="C33" s="63">
        <f>+C22+C23-C24+C31</f>
        <v>0</v>
      </c>
      <c r="D33" s="63">
        <f t="shared" ref="D33:I33" si="2">+D22+D23-D24+D31</f>
        <v>0</v>
      </c>
      <c r="E33" s="63">
        <f>+E22+E23-E24+E31</f>
        <v>0</v>
      </c>
      <c r="F33" s="63">
        <f t="shared" si="2"/>
        <v>2267</v>
      </c>
      <c r="G33" s="63">
        <f>+G22+G23-G24+G31</f>
        <v>2267</v>
      </c>
      <c r="H33" s="63">
        <f>+H22+H23-H24+H31</f>
        <v>2267</v>
      </c>
      <c r="I33" s="63">
        <f t="shared" si="2"/>
        <v>2267</v>
      </c>
    </row>
    <row r="34" spans="1:9" x14ac:dyDescent="0.2">
      <c r="A34" s="151"/>
      <c r="B34" s="152"/>
      <c r="C34" s="153"/>
      <c r="D34" s="67"/>
      <c r="E34" s="67"/>
      <c r="F34" s="62"/>
      <c r="G34" s="62"/>
      <c r="H34" s="62"/>
      <c r="I34" s="62"/>
    </row>
    <row r="35" spans="1:9" x14ac:dyDescent="0.2">
      <c r="A35" s="58" t="s">
        <v>46</v>
      </c>
      <c r="B35" s="59"/>
      <c r="C35" s="153"/>
      <c r="D35" s="67"/>
      <c r="E35" s="67"/>
      <c r="F35" s="62">
        <v>0</v>
      </c>
      <c r="G35" s="62">
        <v>0</v>
      </c>
      <c r="H35" s="62">
        <v>0</v>
      </c>
      <c r="I35" s="62">
        <v>0</v>
      </c>
    </row>
    <row r="36" spans="1:9" x14ac:dyDescent="0.2">
      <c r="A36" s="151"/>
      <c r="B36" s="152"/>
      <c r="C36" s="153"/>
      <c r="D36" s="67"/>
      <c r="E36" s="67"/>
      <c r="F36" s="62"/>
      <c r="G36" s="62"/>
      <c r="H36" s="62"/>
      <c r="I36" s="62"/>
    </row>
    <row r="37" spans="1:9" x14ac:dyDescent="0.2">
      <c r="A37" s="58" t="s">
        <v>47</v>
      </c>
      <c r="B37" s="154"/>
      <c r="C37" s="155">
        <f>C33-C35</f>
        <v>0</v>
      </c>
      <c r="D37" s="155">
        <f t="shared" ref="D37:I37" si="3">D33-D35</f>
        <v>0</v>
      </c>
      <c r="E37" s="155">
        <f t="shared" si="3"/>
        <v>0</v>
      </c>
      <c r="F37" s="156">
        <f t="shared" si="3"/>
        <v>2267</v>
      </c>
      <c r="G37" s="156">
        <f t="shared" si="3"/>
        <v>2267</v>
      </c>
      <c r="H37" s="156">
        <f t="shared" si="3"/>
        <v>2267</v>
      </c>
      <c r="I37" s="156">
        <f t="shared" si="3"/>
        <v>2267</v>
      </c>
    </row>
    <row r="38" spans="1:9" x14ac:dyDescent="0.2">
      <c r="A38" s="157"/>
      <c r="B38" s="157"/>
      <c r="C38" s="158"/>
      <c r="D38" s="158"/>
      <c r="E38" s="158"/>
      <c r="F38" s="158"/>
      <c r="G38" s="158"/>
      <c r="H38" s="158"/>
      <c r="I38" s="158"/>
    </row>
    <row r="39" spans="1:9" x14ac:dyDescent="0.2">
      <c r="A39" s="14" t="s">
        <v>48</v>
      </c>
      <c r="B39" s="15"/>
      <c r="C39" s="16"/>
      <c r="D39" s="16"/>
      <c r="E39" s="17"/>
      <c r="F39" s="17"/>
      <c r="G39" s="17"/>
      <c r="H39" s="17"/>
      <c r="I39" s="17"/>
    </row>
    <row r="40" spans="1:9" x14ac:dyDescent="0.2">
      <c r="A40" s="18" t="s">
        <v>49</v>
      </c>
      <c r="B40" s="19"/>
      <c r="C40" s="11"/>
      <c r="D40" s="11"/>
      <c r="E40" s="20"/>
      <c r="F40" s="20"/>
      <c r="G40" s="20"/>
      <c r="H40" s="20"/>
      <c r="I40" s="20"/>
    </row>
    <row r="41" spans="1:9" x14ac:dyDescent="0.2">
      <c r="A41" s="21"/>
      <c r="B41" s="22"/>
      <c r="C41" s="23"/>
      <c r="D41" s="23"/>
      <c r="E41" s="23"/>
      <c r="F41" s="23"/>
      <c r="G41" s="23"/>
      <c r="H41" s="23"/>
      <c r="I41" s="23"/>
    </row>
    <row r="42" spans="1:9" x14ac:dyDescent="0.2">
      <c r="A42" s="21" t="s">
        <v>50</v>
      </c>
      <c r="B42" s="22"/>
      <c r="C42" s="7"/>
      <c r="D42" s="7"/>
      <c r="E42" s="23"/>
      <c r="F42" s="23"/>
      <c r="G42" s="23"/>
      <c r="H42" s="23"/>
      <c r="I42" s="23"/>
    </row>
    <row r="43" spans="1:9" x14ac:dyDescent="0.2">
      <c r="A43" s="21"/>
      <c r="B43" s="22"/>
      <c r="C43" s="7"/>
      <c r="D43" s="7"/>
      <c r="E43" s="23"/>
      <c r="F43" s="23"/>
      <c r="G43" s="23"/>
      <c r="H43" s="23"/>
      <c r="I43" s="23"/>
    </row>
    <row r="44" spans="1:9" x14ac:dyDescent="0.2">
      <c r="A44" s="24" t="s">
        <v>51</v>
      </c>
      <c r="B44" s="25"/>
      <c r="C44" s="7"/>
      <c r="D44" s="7"/>
      <c r="E44" s="23"/>
      <c r="F44" s="23"/>
      <c r="G44" s="23"/>
      <c r="H44" s="23"/>
      <c r="I44" s="23"/>
    </row>
    <row r="45" spans="1:9" x14ac:dyDescent="0.2">
      <c r="A45" s="26" t="s">
        <v>52</v>
      </c>
      <c r="B45" s="27"/>
      <c r="C45" s="7"/>
      <c r="D45" s="7"/>
      <c r="E45" s="23"/>
      <c r="F45" s="23"/>
      <c r="G45" s="23"/>
      <c r="H45" s="23"/>
      <c r="I45" s="23"/>
    </row>
  </sheetData>
  <sheetProtection selectLockedCells="1"/>
  <mergeCells count="1">
    <mergeCell ref="A18:I18"/>
  </mergeCells>
  <printOptions horizontalCentered="1"/>
  <pageMargins left="0.75" right="0.75" top="0.6" bottom="0.55000000000000004" header="0.28000000000000003" footer="0.16"/>
  <pageSetup scale="94"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34D67-365A-4691-9C4D-7656862A80DB}">
  <dimension ref="A1:L4"/>
  <sheetViews>
    <sheetView workbookViewId="0">
      <selection activeCell="L37" sqref="L37"/>
    </sheetView>
  </sheetViews>
  <sheetFormatPr defaultRowHeight="12.75" x14ac:dyDescent="0.2"/>
  <cols>
    <col min="7" max="7" width="10.28515625" bestFit="1" customWidth="1"/>
    <col min="12" max="12" width="10.140625" bestFit="1" customWidth="1"/>
  </cols>
  <sheetData>
    <row r="1" spans="1:12" ht="15" x14ac:dyDescent="0.2">
      <c r="A1" s="39" t="s">
        <v>53</v>
      </c>
      <c r="B1" s="40"/>
      <c r="C1" s="40"/>
      <c r="D1" s="40"/>
      <c r="E1" s="40"/>
      <c r="F1" s="41"/>
      <c r="G1" s="42"/>
      <c r="H1" s="40"/>
      <c r="I1" s="40"/>
      <c r="J1" s="41"/>
      <c r="K1" s="40"/>
      <c r="L1" s="41"/>
    </row>
    <row r="2" spans="1:12" x14ac:dyDescent="0.2">
      <c r="A2" s="41"/>
      <c r="B2" s="40"/>
      <c r="C2" s="40"/>
      <c r="D2" s="40"/>
      <c r="E2" s="40"/>
      <c r="F2" s="41"/>
      <c r="G2" s="42"/>
      <c r="H2" s="40"/>
      <c r="I2" s="40"/>
      <c r="J2" s="41"/>
      <c r="K2" s="40"/>
      <c r="L2" s="41"/>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ht="13.5" thickBot="1" x14ac:dyDescent="0.25">
      <c r="A4" s="41" t="s">
        <v>310</v>
      </c>
      <c r="B4" s="40" t="s">
        <v>67</v>
      </c>
      <c r="C4" s="40" t="s">
        <v>68</v>
      </c>
      <c r="D4" s="40">
        <v>2018</v>
      </c>
      <c r="E4" s="40">
        <v>362</v>
      </c>
      <c r="F4" s="41" t="s">
        <v>69</v>
      </c>
      <c r="G4" s="126">
        <v>29593</v>
      </c>
      <c r="H4" s="40" t="s">
        <v>70</v>
      </c>
      <c r="I4" s="40">
        <v>971</v>
      </c>
      <c r="J4" s="41" t="s">
        <v>313</v>
      </c>
      <c r="K4" s="40">
        <v>1</v>
      </c>
      <c r="L4" s="45">
        <v>43404</v>
      </c>
    </row>
  </sheetData>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181E0-8EB1-497F-AA48-B897298CACED}">
  <dimension ref="A1:L19"/>
  <sheetViews>
    <sheetView workbookViewId="0">
      <selection activeCell="M32" sqref="M29:N32"/>
    </sheetView>
  </sheetViews>
  <sheetFormatPr defaultRowHeight="12.75" x14ac:dyDescent="0.2"/>
  <cols>
    <col min="2" max="2" width="8" customWidth="1"/>
    <col min="3" max="3" width="8.140625" customWidth="1"/>
    <col min="7" max="7" width="12.85546875" bestFit="1" customWidth="1"/>
    <col min="11" max="11" width="5.7109375" customWidth="1"/>
    <col min="12" max="12" width="10.140625" bestFit="1" customWidth="1"/>
  </cols>
  <sheetData>
    <row r="1" spans="1:12" ht="15" x14ac:dyDescent="0.2">
      <c r="A1" s="39" t="s">
        <v>53</v>
      </c>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x14ac:dyDescent="0.2">
      <c r="A4" s="41" t="s">
        <v>481</v>
      </c>
      <c r="B4" s="40" t="s">
        <v>67</v>
      </c>
      <c r="C4" s="40" t="s">
        <v>68</v>
      </c>
      <c r="D4" s="40">
        <v>2017</v>
      </c>
      <c r="E4" s="40">
        <v>305</v>
      </c>
      <c r="F4" s="41" t="s">
        <v>482</v>
      </c>
      <c r="G4" s="42">
        <v>-6369.68</v>
      </c>
      <c r="H4" s="40" t="s">
        <v>70</v>
      </c>
      <c r="I4" s="40">
        <v>972</v>
      </c>
      <c r="J4" s="41" t="s">
        <v>71</v>
      </c>
      <c r="K4" s="40">
        <v>17</v>
      </c>
      <c r="L4" s="45">
        <v>43646</v>
      </c>
    </row>
    <row r="5" spans="1:12" x14ac:dyDescent="0.2">
      <c r="A5" s="41" t="s">
        <v>481</v>
      </c>
      <c r="B5" s="40" t="s">
        <v>67</v>
      </c>
      <c r="C5" s="40" t="s">
        <v>68</v>
      </c>
      <c r="D5" s="40">
        <v>2017</v>
      </c>
      <c r="E5" s="40">
        <v>305</v>
      </c>
      <c r="F5" s="41" t="s">
        <v>482</v>
      </c>
      <c r="G5" s="42">
        <v>-38458.449999999997</v>
      </c>
      <c r="H5" s="40" t="s">
        <v>70</v>
      </c>
      <c r="I5" s="40">
        <v>972</v>
      </c>
      <c r="J5" s="41" t="s">
        <v>114</v>
      </c>
      <c r="K5" s="40">
        <v>9</v>
      </c>
      <c r="L5" s="45">
        <v>43308</v>
      </c>
    </row>
    <row r="6" spans="1:12" x14ac:dyDescent="0.2">
      <c r="A6" s="41" t="s">
        <v>481</v>
      </c>
      <c r="B6" s="40" t="s">
        <v>67</v>
      </c>
      <c r="C6" s="40" t="s">
        <v>68</v>
      </c>
      <c r="D6" s="40">
        <v>2018</v>
      </c>
      <c r="E6" s="40">
        <v>305</v>
      </c>
      <c r="F6" s="41" t="s">
        <v>482</v>
      </c>
      <c r="G6" s="42">
        <v>-91068.18</v>
      </c>
      <c r="H6" s="40" t="s">
        <v>70</v>
      </c>
      <c r="I6" s="40">
        <v>972</v>
      </c>
      <c r="J6" s="41" t="s">
        <v>71</v>
      </c>
      <c r="K6" s="40">
        <v>18</v>
      </c>
      <c r="L6" s="45">
        <v>43646</v>
      </c>
    </row>
    <row r="7" spans="1:12" x14ac:dyDescent="0.2">
      <c r="A7" s="41" t="s">
        <v>481</v>
      </c>
      <c r="B7" s="40" t="s">
        <v>67</v>
      </c>
      <c r="C7" s="40" t="s">
        <v>68</v>
      </c>
      <c r="D7" s="40">
        <v>2018</v>
      </c>
      <c r="E7" s="40">
        <v>305</v>
      </c>
      <c r="F7" s="41" t="s">
        <v>482</v>
      </c>
      <c r="G7" s="42">
        <v>-120224.94</v>
      </c>
      <c r="H7" s="40" t="s">
        <v>70</v>
      </c>
      <c r="I7" s="40">
        <v>972</v>
      </c>
      <c r="J7" s="41" t="s">
        <v>114</v>
      </c>
      <c r="K7" s="40">
        <v>10</v>
      </c>
      <c r="L7" s="45">
        <v>43308</v>
      </c>
    </row>
    <row r="8" spans="1:12" x14ac:dyDescent="0.2">
      <c r="A8" s="41" t="s">
        <v>481</v>
      </c>
      <c r="B8" s="40" t="s">
        <v>67</v>
      </c>
      <c r="C8" s="40" t="s">
        <v>68</v>
      </c>
      <c r="D8" s="40">
        <v>2019</v>
      </c>
      <c r="E8" s="40">
        <v>305</v>
      </c>
      <c r="F8" s="41" t="s">
        <v>482</v>
      </c>
      <c r="G8" s="42">
        <v>316666</v>
      </c>
      <c r="H8" s="40" t="s">
        <v>70</v>
      </c>
      <c r="I8" s="40">
        <v>971</v>
      </c>
      <c r="J8" s="41" t="s">
        <v>73</v>
      </c>
      <c r="K8" s="40">
        <v>6</v>
      </c>
      <c r="L8" s="45">
        <v>43490</v>
      </c>
    </row>
    <row r="9" spans="1:12" x14ac:dyDescent="0.2">
      <c r="A9" s="41" t="s">
        <v>481</v>
      </c>
      <c r="B9" s="40" t="s">
        <v>67</v>
      </c>
      <c r="C9" s="40" t="s">
        <v>68</v>
      </c>
      <c r="D9" s="40">
        <v>2019</v>
      </c>
      <c r="E9" s="40">
        <v>305</v>
      </c>
      <c r="F9" s="41" t="s">
        <v>482</v>
      </c>
      <c r="G9" s="42">
        <v>158333</v>
      </c>
      <c r="H9" s="40" t="s">
        <v>70</v>
      </c>
      <c r="I9" s="40">
        <v>971</v>
      </c>
      <c r="J9" s="41" t="s">
        <v>75</v>
      </c>
      <c r="K9" s="40">
        <v>6</v>
      </c>
      <c r="L9" s="45">
        <v>43545</v>
      </c>
    </row>
    <row r="10" spans="1:12" x14ac:dyDescent="0.2">
      <c r="A10" s="41" t="s">
        <v>481</v>
      </c>
      <c r="B10" s="40" t="s">
        <v>67</v>
      </c>
      <c r="C10" s="40" t="s">
        <v>68</v>
      </c>
      <c r="D10" s="40">
        <v>2019</v>
      </c>
      <c r="E10" s="40">
        <v>305</v>
      </c>
      <c r="F10" s="41" t="s">
        <v>482</v>
      </c>
      <c r="G10" s="42">
        <v>158333</v>
      </c>
      <c r="H10" s="40" t="s">
        <v>70</v>
      </c>
      <c r="I10" s="40">
        <v>971</v>
      </c>
      <c r="J10" s="41" t="s">
        <v>76</v>
      </c>
      <c r="K10" s="40">
        <v>6</v>
      </c>
      <c r="L10" s="45">
        <v>43578</v>
      </c>
    </row>
    <row r="11" spans="1:12" x14ac:dyDescent="0.2">
      <c r="A11" s="41" t="s">
        <v>481</v>
      </c>
      <c r="B11" s="40" t="s">
        <v>67</v>
      </c>
      <c r="C11" s="40" t="s">
        <v>68</v>
      </c>
      <c r="D11" s="40">
        <v>2019</v>
      </c>
      <c r="E11" s="40">
        <v>305</v>
      </c>
      <c r="F11" s="41" t="s">
        <v>482</v>
      </c>
      <c r="G11" s="42">
        <v>158333</v>
      </c>
      <c r="H11" s="40" t="s">
        <v>70</v>
      </c>
      <c r="I11" s="40">
        <v>971</v>
      </c>
      <c r="J11" s="41" t="s">
        <v>78</v>
      </c>
      <c r="K11" s="40">
        <v>6</v>
      </c>
      <c r="L11" s="45">
        <v>43607</v>
      </c>
    </row>
    <row r="12" spans="1:12" x14ac:dyDescent="0.2">
      <c r="A12" s="41" t="s">
        <v>481</v>
      </c>
      <c r="B12" s="40" t="s">
        <v>67</v>
      </c>
      <c r="C12" s="40" t="s">
        <v>68</v>
      </c>
      <c r="D12" s="40">
        <v>2019</v>
      </c>
      <c r="E12" s="40">
        <v>305</v>
      </c>
      <c r="F12" s="41" t="s">
        <v>482</v>
      </c>
      <c r="G12" s="42">
        <v>158333</v>
      </c>
      <c r="H12" s="40" t="s">
        <v>70</v>
      </c>
      <c r="I12" s="40">
        <v>971</v>
      </c>
      <c r="J12" s="41" t="s">
        <v>79</v>
      </c>
      <c r="K12" s="40">
        <v>6</v>
      </c>
      <c r="L12" s="45">
        <v>43614</v>
      </c>
    </row>
    <row r="13" spans="1:12" x14ac:dyDescent="0.2">
      <c r="A13" s="41" t="s">
        <v>481</v>
      </c>
      <c r="B13" s="40" t="s">
        <v>67</v>
      </c>
      <c r="C13" s="40" t="s">
        <v>68</v>
      </c>
      <c r="D13" s="40">
        <v>2019</v>
      </c>
      <c r="E13" s="40">
        <v>305</v>
      </c>
      <c r="F13" s="41" t="s">
        <v>482</v>
      </c>
      <c r="G13" s="42">
        <v>158337</v>
      </c>
      <c r="H13" s="40" t="s">
        <v>70</v>
      </c>
      <c r="I13" s="40">
        <v>971</v>
      </c>
      <c r="J13" s="41" t="s">
        <v>82</v>
      </c>
      <c r="K13" s="40">
        <v>6</v>
      </c>
      <c r="L13" s="45">
        <v>43636</v>
      </c>
    </row>
    <row r="14" spans="1:12" x14ac:dyDescent="0.2">
      <c r="A14" s="41" t="s">
        <v>481</v>
      </c>
      <c r="B14" s="40" t="s">
        <v>67</v>
      </c>
      <c r="C14" s="40" t="s">
        <v>68</v>
      </c>
      <c r="D14" s="40">
        <v>2019</v>
      </c>
      <c r="E14" s="40">
        <v>305</v>
      </c>
      <c r="F14" s="41" t="s">
        <v>482</v>
      </c>
      <c r="G14" s="42">
        <v>97437.86</v>
      </c>
      <c r="H14" s="40" t="s">
        <v>70</v>
      </c>
      <c r="I14" s="40">
        <v>971</v>
      </c>
      <c r="J14" s="41" t="s">
        <v>71</v>
      </c>
      <c r="K14" s="40">
        <v>3</v>
      </c>
      <c r="L14" s="45">
        <v>43646</v>
      </c>
    </row>
    <row r="15" spans="1:12" x14ac:dyDescent="0.2">
      <c r="A15" s="41" t="s">
        <v>481</v>
      </c>
      <c r="B15" s="40" t="s">
        <v>67</v>
      </c>
      <c r="C15" s="40" t="s">
        <v>68</v>
      </c>
      <c r="D15" s="40">
        <v>2019</v>
      </c>
      <c r="E15" s="40">
        <v>305</v>
      </c>
      <c r="F15" s="41" t="s">
        <v>482</v>
      </c>
      <c r="G15" s="42">
        <v>158683.39000000001</v>
      </c>
      <c r="H15" s="40" t="s">
        <v>70</v>
      </c>
      <c r="I15" s="40">
        <v>971</v>
      </c>
      <c r="J15" s="41" t="s">
        <v>114</v>
      </c>
      <c r="K15" s="40">
        <v>8</v>
      </c>
      <c r="L15" s="45">
        <v>43308</v>
      </c>
    </row>
    <row r="16" spans="1:12" x14ac:dyDescent="0.2">
      <c r="A16" s="41" t="s">
        <v>481</v>
      </c>
      <c r="B16" s="40" t="s">
        <v>67</v>
      </c>
      <c r="C16" s="40" t="s">
        <v>68</v>
      </c>
      <c r="D16" s="40">
        <v>2019</v>
      </c>
      <c r="E16" s="40">
        <v>305</v>
      </c>
      <c r="F16" s="41" t="s">
        <v>482</v>
      </c>
      <c r="G16" s="42">
        <v>316666</v>
      </c>
      <c r="H16" s="40" t="s">
        <v>70</v>
      </c>
      <c r="I16" s="40">
        <v>971</v>
      </c>
      <c r="J16" s="41" t="s">
        <v>84</v>
      </c>
      <c r="K16" s="40">
        <v>6</v>
      </c>
      <c r="L16" s="45">
        <v>43362</v>
      </c>
    </row>
    <row r="17" spans="1:12" x14ac:dyDescent="0.2">
      <c r="A17" s="41" t="s">
        <v>481</v>
      </c>
      <c r="B17" s="40" t="s">
        <v>67</v>
      </c>
      <c r="C17" s="40" t="s">
        <v>68</v>
      </c>
      <c r="D17" s="40">
        <v>2019</v>
      </c>
      <c r="E17" s="40">
        <v>305</v>
      </c>
      <c r="F17" s="41" t="s">
        <v>482</v>
      </c>
      <c r="G17" s="42">
        <v>158333</v>
      </c>
      <c r="H17" s="40" t="s">
        <v>70</v>
      </c>
      <c r="I17" s="40">
        <v>971</v>
      </c>
      <c r="J17" s="41" t="s">
        <v>86</v>
      </c>
      <c r="K17" s="40">
        <v>6</v>
      </c>
      <c r="L17" s="45">
        <v>43378</v>
      </c>
    </row>
    <row r="18" spans="1:12" x14ac:dyDescent="0.2">
      <c r="A18" s="41" t="s">
        <v>481</v>
      </c>
      <c r="B18" s="40" t="s">
        <v>67</v>
      </c>
      <c r="C18" s="40" t="s">
        <v>68</v>
      </c>
      <c r="D18" s="40">
        <v>2019</v>
      </c>
      <c r="E18" s="40">
        <v>305</v>
      </c>
      <c r="F18" s="41" t="s">
        <v>482</v>
      </c>
      <c r="G18" s="42">
        <v>316666</v>
      </c>
      <c r="H18" s="40" t="s">
        <v>70</v>
      </c>
      <c r="I18" s="40">
        <v>971</v>
      </c>
      <c r="J18" s="41" t="s">
        <v>89</v>
      </c>
      <c r="K18" s="40">
        <v>6</v>
      </c>
      <c r="L18" s="45">
        <v>43434</v>
      </c>
    </row>
    <row r="19" spans="1:12" ht="13.5" thickBot="1" x14ac:dyDescent="0.25">
      <c r="A19" s="41"/>
      <c r="B19" s="40"/>
      <c r="C19" s="40"/>
      <c r="D19" s="40"/>
      <c r="E19" s="40"/>
      <c r="F19" s="41"/>
      <c r="G19" s="46">
        <f>SUM(G4:G18)</f>
        <v>1900000</v>
      </c>
      <c r="H19" s="40"/>
      <c r="I19" s="40"/>
      <c r="J19" s="41"/>
      <c r="K19" s="40"/>
      <c r="L19" s="45"/>
    </row>
  </sheetData>
  <pageMargins left="0.75" right="0.75" top="1" bottom="1" header="0.5" footer="0.5"/>
  <pageSetup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21F54-9473-42D0-B4CC-DDFFD36A9448}">
  <dimension ref="A1:I45"/>
  <sheetViews>
    <sheetView workbookViewId="0">
      <selection activeCell="L37" sqref="L37"/>
    </sheetView>
  </sheetViews>
  <sheetFormatPr defaultRowHeight="12.75" x14ac:dyDescent="0.2"/>
  <cols>
    <col min="1" max="2" width="14.7109375" style="94" customWidth="1"/>
    <col min="3" max="8" width="14" style="94" customWidth="1"/>
    <col min="9" max="9" width="13.140625" style="94" customWidth="1"/>
    <col min="10" max="10" width="9.140625" style="94" customWidth="1"/>
    <col min="11" max="16384" width="9.140625" style="94"/>
  </cols>
  <sheetData>
    <row r="1" spans="1:9" x14ac:dyDescent="0.2">
      <c r="A1" s="183"/>
      <c r="B1" s="183"/>
      <c r="C1" s="183"/>
      <c r="D1" s="183"/>
      <c r="E1" s="183"/>
      <c r="F1" s="183"/>
      <c r="G1" s="183"/>
      <c r="H1" s="183"/>
      <c r="I1" s="183"/>
    </row>
    <row r="2" spans="1:9" x14ac:dyDescent="0.2">
      <c r="A2" s="183" t="s">
        <v>0</v>
      </c>
      <c r="B2" s="184" t="s">
        <v>1</v>
      </c>
      <c r="C2" s="184"/>
      <c r="D2" s="184"/>
      <c r="E2" s="183"/>
      <c r="F2" s="183"/>
      <c r="G2" s="185" t="s">
        <v>2</v>
      </c>
      <c r="H2" s="186" t="s">
        <v>209</v>
      </c>
      <c r="I2" s="186"/>
    </row>
    <row r="3" spans="1:9" x14ac:dyDescent="0.2">
      <c r="A3" s="183" t="s">
        <v>4</v>
      </c>
      <c r="B3" s="187" t="s">
        <v>210</v>
      </c>
      <c r="C3" s="184"/>
      <c r="D3" s="184"/>
      <c r="E3" s="183"/>
      <c r="F3" s="183"/>
      <c r="G3" s="185" t="s">
        <v>6</v>
      </c>
      <c r="H3" s="188" t="s">
        <v>220</v>
      </c>
      <c r="I3" s="188"/>
    </row>
    <row r="4" spans="1:9" x14ac:dyDescent="0.2">
      <c r="A4" s="183" t="s">
        <v>8</v>
      </c>
      <c r="B4" s="187" t="s">
        <v>221</v>
      </c>
      <c r="C4" s="186"/>
      <c r="D4" s="186"/>
      <c r="E4" s="183"/>
      <c r="F4" s="183"/>
      <c r="G4" s="185" t="s">
        <v>10</v>
      </c>
      <c r="H4" s="187" t="s">
        <v>11</v>
      </c>
      <c r="I4" s="184"/>
    </row>
    <row r="5" spans="1:9" x14ac:dyDescent="0.2">
      <c r="A5" s="183" t="s">
        <v>12</v>
      </c>
      <c r="B5" s="187" t="s">
        <v>222</v>
      </c>
      <c r="C5" s="188"/>
      <c r="D5" s="188"/>
      <c r="E5" s="183"/>
      <c r="F5" s="183"/>
      <c r="G5" s="185" t="s">
        <v>14</v>
      </c>
      <c r="H5" s="189" t="s">
        <v>223</v>
      </c>
      <c r="I5" s="190"/>
    </row>
    <row r="6" spans="1:9" x14ac:dyDescent="0.2">
      <c r="A6" s="183"/>
      <c r="B6" s="183"/>
      <c r="C6" s="183"/>
      <c r="D6" s="183"/>
      <c r="E6" s="183"/>
      <c r="F6" s="183"/>
      <c r="G6" s="183"/>
      <c r="H6" s="183"/>
      <c r="I6" s="183"/>
    </row>
    <row r="7" spans="1:9" x14ac:dyDescent="0.2">
      <c r="A7" s="183"/>
      <c r="B7" s="183"/>
      <c r="C7" s="183"/>
      <c r="D7" s="183"/>
      <c r="E7" s="183"/>
      <c r="F7" s="183"/>
      <c r="G7" s="183"/>
      <c r="H7" s="183"/>
      <c r="I7" s="183"/>
    </row>
    <row r="8" spans="1:9" x14ac:dyDescent="0.2">
      <c r="A8" s="191" t="s">
        <v>15</v>
      </c>
      <c r="B8" s="183"/>
      <c r="C8" s="183"/>
      <c r="D8" s="183"/>
      <c r="E8" s="183"/>
      <c r="F8" s="183"/>
      <c r="G8" s="183"/>
      <c r="H8" s="183"/>
      <c r="I8" s="183"/>
    </row>
    <row r="9" spans="1:9" x14ac:dyDescent="0.2">
      <c r="A9" s="238" t="s">
        <v>224</v>
      </c>
      <c r="B9" s="183"/>
      <c r="C9" s="183"/>
      <c r="D9" s="183"/>
      <c r="E9" s="183"/>
      <c r="F9" s="183"/>
      <c r="G9" s="183"/>
      <c r="H9" s="183"/>
      <c r="I9" s="183"/>
    </row>
    <row r="10" spans="1:9" x14ac:dyDescent="0.2">
      <c r="A10" s="191" t="s">
        <v>18</v>
      </c>
      <c r="B10" s="191"/>
      <c r="C10" s="183"/>
      <c r="D10" s="183"/>
      <c r="E10" s="183"/>
      <c r="F10" s="183"/>
      <c r="G10" s="183"/>
      <c r="H10" s="183"/>
      <c r="I10" s="183"/>
    </row>
    <row r="11" spans="1:9" x14ac:dyDescent="0.2">
      <c r="A11" s="484" t="s">
        <v>225</v>
      </c>
      <c r="B11" s="484"/>
      <c r="C11" s="484"/>
      <c r="D11" s="484"/>
      <c r="E11" s="484"/>
      <c r="F11" s="484"/>
      <c r="G11" s="484"/>
      <c r="H11" s="484"/>
      <c r="I11" s="484"/>
    </row>
    <row r="12" spans="1:9" x14ac:dyDescent="0.2">
      <c r="A12" s="191" t="s">
        <v>20</v>
      </c>
      <c r="B12" s="191"/>
      <c r="C12" s="191"/>
      <c r="D12" s="183"/>
      <c r="E12" s="183"/>
      <c r="F12" s="183"/>
      <c r="G12" s="183"/>
      <c r="H12" s="183"/>
      <c r="I12" s="183"/>
    </row>
    <row r="13" spans="1:9" x14ac:dyDescent="0.2">
      <c r="A13" s="239" t="s">
        <v>226</v>
      </c>
      <c r="B13" s="183"/>
      <c r="C13" s="183"/>
      <c r="D13" s="183"/>
      <c r="E13" s="183"/>
      <c r="F13" s="183"/>
      <c r="G13" s="183"/>
      <c r="H13" s="183"/>
      <c r="I13" s="183"/>
    </row>
    <row r="14" spans="1:9" x14ac:dyDescent="0.2">
      <c r="A14" s="191" t="s">
        <v>22</v>
      </c>
      <c r="B14" s="191"/>
      <c r="C14" s="191"/>
      <c r="D14" s="191"/>
      <c r="E14" s="183"/>
      <c r="F14" s="183"/>
      <c r="G14" s="183"/>
      <c r="H14" s="183"/>
      <c r="I14" s="183"/>
    </row>
    <row r="15" spans="1:9" x14ac:dyDescent="0.2">
      <c r="A15" s="183"/>
      <c r="B15" s="183"/>
      <c r="C15" s="183"/>
      <c r="D15" s="183"/>
      <c r="E15" s="183"/>
      <c r="F15" s="183"/>
      <c r="G15" s="183"/>
      <c r="H15" s="183"/>
      <c r="I15" s="183"/>
    </row>
    <row r="16" spans="1:9" x14ac:dyDescent="0.2">
      <c r="A16" s="191" t="s">
        <v>24</v>
      </c>
      <c r="B16" s="183"/>
      <c r="C16" s="183"/>
      <c r="D16" s="183"/>
      <c r="E16" s="183"/>
      <c r="F16" s="183"/>
      <c r="G16" s="183"/>
      <c r="H16" s="183"/>
      <c r="I16" s="183"/>
    </row>
    <row r="17" spans="1:9" x14ac:dyDescent="0.2">
      <c r="A17" s="183" t="s">
        <v>216</v>
      </c>
      <c r="B17" s="183"/>
      <c r="C17" s="183"/>
      <c r="D17" s="183"/>
      <c r="E17" s="183"/>
      <c r="F17" s="183"/>
      <c r="G17" s="183"/>
      <c r="H17" s="183"/>
      <c r="I17" s="183"/>
    </row>
    <row r="18" spans="1:9" x14ac:dyDescent="0.2">
      <c r="A18" s="455" t="s">
        <v>27</v>
      </c>
      <c r="B18" s="455"/>
      <c r="C18" s="455"/>
      <c r="D18" s="455"/>
      <c r="E18" s="455"/>
      <c r="F18" s="455"/>
      <c r="G18" s="455"/>
      <c r="H18" s="455"/>
      <c r="I18" s="455"/>
    </row>
    <row r="19" spans="1:9" x14ac:dyDescent="0.2">
      <c r="A19" s="192"/>
      <c r="B19" s="193"/>
      <c r="C19" s="194" t="s">
        <v>28</v>
      </c>
      <c r="D19" s="194" t="s">
        <v>29</v>
      </c>
      <c r="E19" s="194" t="s">
        <v>30</v>
      </c>
      <c r="F19" s="194" t="s">
        <v>31</v>
      </c>
      <c r="G19" s="194" t="s">
        <v>32</v>
      </c>
      <c r="H19" s="194" t="s">
        <v>33</v>
      </c>
      <c r="I19" s="194" t="s">
        <v>34</v>
      </c>
    </row>
    <row r="20" spans="1:9" x14ac:dyDescent="0.2">
      <c r="A20" s="192"/>
      <c r="B20" s="193"/>
      <c r="C20" s="195" t="s">
        <v>35</v>
      </c>
      <c r="D20" s="196" t="s">
        <v>35</v>
      </c>
      <c r="E20" s="197" t="s">
        <v>35</v>
      </c>
      <c r="F20" s="197" t="s">
        <v>35</v>
      </c>
      <c r="G20" s="197" t="s">
        <v>36</v>
      </c>
      <c r="H20" s="197" t="s">
        <v>36</v>
      </c>
      <c r="I20" s="197" t="s">
        <v>36</v>
      </c>
    </row>
    <row r="21" spans="1:9" x14ac:dyDescent="0.2">
      <c r="A21" s="192" t="s">
        <v>37</v>
      </c>
      <c r="B21" s="193"/>
      <c r="C21" s="198"/>
      <c r="D21" s="199"/>
      <c r="E21" s="199"/>
      <c r="F21" s="199"/>
      <c r="G21" s="199"/>
      <c r="H21" s="200">
        <v>0</v>
      </c>
      <c r="I21" s="200">
        <v>0</v>
      </c>
    </row>
    <row r="22" spans="1:9" x14ac:dyDescent="0.2">
      <c r="A22" s="192" t="s">
        <v>38</v>
      </c>
      <c r="B22" s="193"/>
      <c r="C22" s="198"/>
      <c r="D22" s="199">
        <f>C33</f>
        <v>0</v>
      </c>
      <c r="E22" s="199">
        <f>D33</f>
        <v>0</v>
      </c>
      <c r="F22" s="199">
        <v>19874</v>
      </c>
      <c r="G22" s="199">
        <f>F33</f>
        <v>19874</v>
      </c>
      <c r="H22" s="199">
        <f>G33</f>
        <v>0</v>
      </c>
      <c r="I22" s="199">
        <f>H33</f>
        <v>0</v>
      </c>
    </row>
    <row r="23" spans="1:9" x14ac:dyDescent="0.2">
      <c r="A23" s="192" t="s">
        <v>39</v>
      </c>
      <c r="B23" s="193"/>
      <c r="C23" s="198"/>
      <c r="D23" s="199"/>
      <c r="E23" s="199"/>
      <c r="F23" s="199"/>
      <c r="G23" s="200">
        <v>0</v>
      </c>
      <c r="H23" s="200">
        <v>0</v>
      </c>
      <c r="I23" s="200">
        <v>0</v>
      </c>
    </row>
    <row r="24" spans="1:9" x14ac:dyDescent="0.2">
      <c r="A24" s="192" t="s">
        <v>40</v>
      </c>
      <c r="B24" s="193"/>
      <c r="C24" s="198"/>
      <c r="D24" s="199"/>
      <c r="E24" s="199"/>
      <c r="F24" s="198"/>
      <c r="G24" s="200">
        <v>19874</v>
      </c>
      <c r="H24" s="200">
        <v>0</v>
      </c>
      <c r="I24" s="200">
        <v>0</v>
      </c>
    </row>
    <row r="25" spans="1:9" x14ac:dyDescent="0.2">
      <c r="A25" s="192"/>
      <c r="B25" s="193"/>
      <c r="C25" s="198"/>
      <c r="D25" s="199"/>
      <c r="E25" s="199"/>
      <c r="F25" s="199"/>
      <c r="G25" s="199"/>
      <c r="H25" s="199"/>
      <c r="I25" s="199"/>
    </row>
    <row r="26" spans="1:9" x14ac:dyDescent="0.2">
      <c r="A26" s="201" t="s">
        <v>41</v>
      </c>
      <c r="B26" s="202"/>
      <c r="C26" s="203"/>
      <c r="D26" s="203"/>
      <c r="E26" s="203"/>
      <c r="F26" s="203"/>
      <c r="G26" s="203"/>
      <c r="H26" s="203"/>
      <c r="I26" s="204"/>
    </row>
    <row r="27" spans="1:9" x14ac:dyDescent="0.2">
      <c r="A27" s="201" t="s">
        <v>42</v>
      </c>
      <c r="B27" s="205"/>
      <c r="C27" s="204"/>
      <c r="D27" s="206"/>
      <c r="E27" s="203"/>
      <c r="F27" s="203"/>
      <c r="G27" s="203"/>
      <c r="H27" s="203"/>
      <c r="I27" s="204"/>
    </row>
    <row r="28" spans="1:9" x14ac:dyDescent="0.2">
      <c r="A28" s="207"/>
      <c r="B28" s="208"/>
      <c r="C28" s="204"/>
      <c r="D28" s="209"/>
      <c r="E28" s="209"/>
      <c r="F28" s="209"/>
      <c r="G28" s="200"/>
      <c r="H28" s="200"/>
      <c r="I28" s="200"/>
    </row>
    <row r="29" spans="1:9" x14ac:dyDescent="0.2">
      <c r="A29" s="207"/>
      <c r="B29" s="208"/>
      <c r="C29" s="204"/>
      <c r="D29" s="209"/>
      <c r="E29" s="209"/>
      <c r="F29" s="209"/>
      <c r="G29" s="209"/>
      <c r="H29" s="209"/>
      <c r="I29" s="209"/>
    </row>
    <row r="30" spans="1:9" x14ac:dyDescent="0.2">
      <c r="A30" s="207"/>
      <c r="B30" s="208"/>
      <c r="C30" s="204"/>
      <c r="D30" s="209"/>
      <c r="E30" s="209"/>
      <c r="F30" s="209"/>
      <c r="G30" s="209"/>
      <c r="H30" s="209"/>
      <c r="I30" s="209"/>
    </row>
    <row r="31" spans="1:9" x14ac:dyDescent="0.2">
      <c r="A31" s="201" t="s">
        <v>44</v>
      </c>
      <c r="B31" s="205"/>
      <c r="C31" s="204">
        <f t="shared" ref="C31:I31" si="0">SUM(C28:C30)</f>
        <v>0</v>
      </c>
      <c r="D31" s="204">
        <f t="shared" si="0"/>
        <v>0</v>
      </c>
      <c r="E31" s="204">
        <f t="shared" si="0"/>
        <v>0</v>
      </c>
      <c r="F31" s="204">
        <f t="shared" si="0"/>
        <v>0</v>
      </c>
      <c r="G31" s="204">
        <f t="shared" si="0"/>
        <v>0</v>
      </c>
      <c r="H31" s="204">
        <f t="shared" si="0"/>
        <v>0</v>
      </c>
      <c r="I31" s="204">
        <f t="shared" si="0"/>
        <v>0</v>
      </c>
    </row>
    <row r="32" spans="1:9" x14ac:dyDescent="0.2">
      <c r="A32" s="192"/>
      <c r="B32" s="193"/>
      <c r="C32" s="198"/>
      <c r="D32" s="199"/>
      <c r="E32" s="199"/>
      <c r="F32" s="199"/>
      <c r="G32" s="199"/>
      <c r="H32" s="199"/>
      <c r="I32" s="199"/>
    </row>
    <row r="33" spans="1:9" x14ac:dyDescent="0.2">
      <c r="A33" s="192" t="s">
        <v>45</v>
      </c>
      <c r="B33" s="193"/>
      <c r="C33" s="198">
        <f t="shared" ref="C33:I33" si="1">+C22+C23-C24+C31</f>
        <v>0</v>
      </c>
      <c r="D33" s="198">
        <f t="shared" si="1"/>
        <v>0</v>
      </c>
      <c r="E33" s="198">
        <f t="shared" si="1"/>
        <v>0</v>
      </c>
      <c r="F33" s="198">
        <f t="shared" si="1"/>
        <v>19874</v>
      </c>
      <c r="G33" s="198">
        <f t="shared" si="1"/>
        <v>0</v>
      </c>
      <c r="H33" s="198">
        <f t="shared" si="1"/>
        <v>0</v>
      </c>
      <c r="I33" s="198">
        <f t="shared" si="1"/>
        <v>0</v>
      </c>
    </row>
    <row r="34" spans="1:9" x14ac:dyDescent="0.2">
      <c r="A34" s="210"/>
      <c r="B34" s="211"/>
      <c r="C34" s="212"/>
      <c r="D34" s="213"/>
      <c r="E34" s="213"/>
      <c r="F34" s="199"/>
      <c r="G34" s="199"/>
      <c r="H34" s="199"/>
      <c r="I34" s="199"/>
    </row>
    <row r="35" spans="1:9" x14ac:dyDescent="0.2">
      <c r="A35" s="192" t="s">
        <v>46</v>
      </c>
      <c r="B35" s="193"/>
      <c r="C35" s="212"/>
      <c r="D35" s="213"/>
      <c r="E35" s="213"/>
      <c r="F35" s="199"/>
      <c r="G35" s="200">
        <v>0</v>
      </c>
      <c r="H35" s="200">
        <v>0</v>
      </c>
      <c r="I35" s="200">
        <v>0</v>
      </c>
    </row>
    <row r="36" spans="1:9" x14ac:dyDescent="0.2">
      <c r="A36" s="210"/>
      <c r="B36" s="211"/>
      <c r="C36" s="212"/>
      <c r="D36" s="213"/>
      <c r="E36" s="213"/>
      <c r="F36" s="199"/>
      <c r="G36" s="199"/>
      <c r="H36" s="199"/>
      <c r="I36" s="199"/>
    </row>
    <row r="37" spans="1:9" x14ac:dyDescent="0.2">
      <c r="A37" s="192" t="s">
        <v>47</v>
      </c>
      <c r="B37" s="214"/>
      <c r="C37" s="215">
        <f t="shared" ref="C37:I37" si="2">C33-C35</f>
        <v>0</v>
      </c>
      <c r="D37" s="215">
        <f t="shared" si="2"/>
        <v>0</v>
      </c>
      <c r="E37" s="215">
        <f t="shared" si="2"/>
        <v>0</v>
      </c>
      <c r="F37" s="216">
        <f t="shared" si="2"/>
        <v>19874</v>
      </c>
      <c r="G37" s="216">
        <f t="shared" si="2"/>
        <v>0</v>
      </c>
      <c r="H37" s="216">
        <f t="shared" si="2"/>
        <v>0</v>
      </c>
      <c r="I37" s="216">
        <f t="shared" si="2"/>
        <v>0</v>
      </c>
    </row>
    <row r="38" spans="1:9" x14ac:dyDescent="0.2">
      <c r="A38" s="217"/>
      <c r="B38" s="217"/>
      <c r="C38" s="218"/>
      <c r="D38" s="218"/>
      <c r="E38" s="218"/>
      <c r="F38" s="218"/>
      <c r="G38" s="218"/>
      <c r="H38" s="218"/>
      <c r="I38" s="218"/>
    </row>
    <row r="39" spans="1:9" x14ac:dyDescent="0.2">
      <c r="A39" s="105" t="s">
        <v>48</v>
      </c>
      <c r="B39" s="95"/>
      <c r="C39" s="106"/>
      <c r="D39" s="106"/>
      <c r="E39" s="107"/>
      <c r="F39" s="107"/>
      <c r="G39" s="107"/>
      <c r="H39" s="107"/>
      <c r="I39" s="107"/>
    </row>
    <row r="40" spans="1:9" x14ac:dyDescent="0.2">
      <c r="A40" s="108" t="s">
        <v>49</v>
      </c>
      <c r="B40" s="100"/>
      <c r="C40" s="109"/>
      <c r="D40" s="109"/>
      <c r="E40" s="101"/>
      <c r="F40" s="101"/>
      <c r="G40" s="101"/>
      <c r="H40" s="101"/>
      <c r="I40" s="101"/>
    </row>
    <row r="41" spans="1:9" x14ac:dyDescent="0.2">
      <c r="A41" s="96"/>
      <c r="B41" s="97"/>
      <c r="C41" s="98"/>
      <c r="D41" s="98"/>
      <c r="E41" s="98"/>
      <c r="F41" s="98"/>
      <c r="G41" s="98"/>
      <c r="H41" s="98"/>
      <c r="I41" s="98"/>
    </row>
    <row r="42" spans="1:9" x14ac:dyDescent="0.2">
      <c r="A42" s="96" t="s">
        <v>50</v>
      </c>
      <c r="B42" s="97"/>
      <c r="C42" s="99"/>
      <c r="D42" s="99"/>
      <c r="E42" s="98"/>
      <c r="F42" s="98"/>
      <c r="G42" s="98"/>
      <c r="H42" s="98"/>
      <c r="I42" s="98"/>
    </row>
    <row r="43" spans="1:9" x14ac:dyDescent="0.2">
      <c r="A43" s="96"/>
      <c r="B43" s="97"/>
      <c r="C43" s="99"/>
      <c r="D43" s="99"/>
      <c r="E43" s="98"/>
      <c r="F43" s="98"/>
      <c r="G43" s="98"/>
      <c r="H43" s="98"/>
      <c r="I43" s="98"/>
    </row>
    <row r="44" spans="1:9" x14ac:dyDescent="0.2">
      <c r="A44" s="108" t="s">
        <v>51</v>
      </c>
      <c r="B44" s="102"/>
      <c r="C44" s="99"/>
      <c r="D44" s="99"/>
      <c r="E44" s="98"/>
      <c r="F44" s="98"/>
      <c r="G44" s="98"/>
      <c r="H44" s="98"/>
      <c r="I44" s="98"/>
    </row>
    <row r="45" spans="1:9" x14ac:dyDescent="0.2">
      <c r="A45" s="110" t="s">
        <v>52</v>
      </c>
      <c r="B45" s="111"/>
      <c r="C45" s="99"/>
      <c r="D45" s="99"/>
      <c r="E45" s="98"/>
      <c r="F45" s="98"/>
      <c r="G45" s="98"/>
      <c r="H45" s="98"/>
      <c r="I45" s="98"/>
    </row>
  </sheetData>
  <mergeCells count="2">
    <mergeCell ref="A11:I11"/>
    <mergeCell ref="A18:I18"/>
  </mergeCells>
  <printOptions horizontalCentered="1"/>
  <pageMargins left="0.75000000000000011" right="0.75000000000000011" top="0.60000000000000009" bottom="0.55000000000000004" header="0.28000000000000003" footer="0.16000000000000003"/>
  <pageSetup scale="94" fitToWidth="0" fitToHeight="0" orientation="landscape" r:id="rId1"/>
  <headerFooter alignWithMargins="0">
    <oddHeader>&amp;C&amp;"-,Bold"Report on Non-General Fund Information
&amp;"-,Regular"for Submittal to the 2020 Legislature</oddHeader>
    <oddFooter>&amp;LForm 37-47 (rev. 9/17/19)&amp;R&amp;D  &amp;T</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3179A-75D5-4B36-BF87-454155BBB0A1}">
  <dimension ref="A1:I45"/>
  <sheetViews>
    <sheetView workbookViewId="0">
      <selection activeCell="L35" sqref="L35"/>
    </sheetView>
  </sheetViews>
  <sheetFormatPr defaultRowHeight="12.75" x14ac:dyDescent="0.2"/>
  <cols>
    <col min="1" max="2" width="14.7109375" style="94" customWidth="1"/>
    <col min="3" max="8" width="14" style="94" customWidth="1"/>
    <col min="9" max="9" width="13.140625" style="94" customWidth="1"/>
    <col min="10" max="10" width="9.140625" style="94" customWidth="1"/>
    <col min="11" max="16384" width="9.140625" style="94"/>
  </cols>
  <sheetData>
    <row r="1" spans="1:9" x14ac:dyDescent="0.2">
      <c r="A1" s="414"/>
      <c r="B1" s="414"/>
      <c r="C1" s="414"/>
      <c r="D1" s="414"/>
      <c r="E1" s="414"/>
      <c r="F1" s="414"/>
      <c r="G1" s="414"/>
      <c r="H1" s="414"/>
      <c r="I1" s="414"/>
    </row>
    <row r="2" spans="1:9" x14ac:dyDescent="0.2">
      <c r="A2" s="414" t="s">
        <v>0</v>
      </c>
      <c r="B2" s="415" t="s">
        <v>1</v>
      </c>
      <c r="C2" s="415"/>
      <c r="D2" s="415"/>
      <c r="E2" s="418"/>
      <c r="F2" s="414"/>
      <c r="G2" s="416" t="s">
        <v>2</v>
      </c>
      <c r="H2" s="442" t="s">
        <v>556</v>
      </c>
      <c r="I2" s="433"/>
    </row>
    <row r="3" spans="1:9" x14ac:dyDescent="0.2">
      <c r="A3" s="414" t="s">
        <v>4</v>
      </c>
      <c r="B3" s="419" t="s">
        <v>557</v>
      </c>
      <c r="C3" s="415"/>
      <c r="D3" s="415"/>
      <c r="E3" s="418"/>
      <c r="F3" s="414"/>
      <c r="G3" s="416" t="s">
        <v>6</v>
      </c>
      <c r="H3" s="443" t="s">
        <v>558</v>
      </c>
      <c r="I3" s="434"/>
    </row>
    <row r="4" spans="1:9" x14ac:dyDescent="0.2">
      <c r="A4" s="414" t="s">
        <v>8</v>
      </c>
      <c r="B4" s="426" t="s">
        <v>566</v>
      </c>
      <c r="C4" s="415"/>
      <c r="D4" s="415"/>
      <c r="E4" s="418"/>
      <c r="F4" s="414"/>
      <c r="G4" s="416" t="s">
        <v>10</v>
      </c>
      <c r="H4" s="420" t="s">
        <v>11</v>
      </c>
      <c r="I4" s="415"/>
    </row>
    <row r="5" spans="1:9" x14ac:dyDescent="0.2">
      <c r="A5" s="414" t="s">
        <v>12</v>
      </c>
      <c r="B5" s="426" t="s">
        <v>574</v>
      </c>
      <c r="C5" s="417"/>
      <c r="D5" s="417"/>
      <c r="E5" s="418"/>
      <c r="F5" s="414"/>
      <c r="G5" s="416" t="s">
        <v>14</v>
      </c>
      <c r="H5" s="421" t="s">
        <v>575</v>
      </c>
      <c r="I5" s="417"/>
    </row>
    <row r="6" spans="1:9" x14ac:dyDescent="0.2">
      <c r="A6" s="414"/>
      <c r="B6" s="414"/>
      <c r="C6" s="414"/>
      <c r="D6" s="414"/>
      <c r="E6" s="414"/>
      <c r="F6" s="414"/>
      <c r="G6" s="414"/>
      <c r="H6" s="414"/>
      <c r="I6" s="414"/>
    </row>
    <row r="7" spans="1:9" x14ac:dyDescent="0.2">
      <c r="A7" s="414"/>
      <c r="B7" s="414"/>
      <c r="C7" s="414"/>
      <c r="D7" s="414"/>
      <c r="E7" s="414"/>
      <c r="F7" s="414"/>
      <c r="G7" s="414"/>
      <c r="H7" s="414"/>
      <c r="I7" s="414"/>
    </row>
    <row r="8" spans="1:9" x14ac:dyDescent="0.2">
      <c r="A8" s="422" t="s">
        <v>15</v>
      </c>
      <c r="B8" s="414"/>
      <c r="C8" s="418"/>
      <c r="D8" s="418"/>
      <c r="E8" s="418"/>
      <c r="F8" s="418"/>
      <c r="G8" s="418"/>
      <c r="H8" s="418"/>
      <c r="I8" s="418"/>
    </row>
    <row r="9" spans="1:9" x14ac:dyDescent="0.2">
      <c r="A9" s="427" t="s">
        <v>576</v>
      </c>
      <c r="B9" s="414"/>
      <c r="C9" s="418"/>
      <c r="D9" s="418"/>
      <c r="E9" s="418"/>
      <c r="F9" s="418"/>
      <c r="G9" s="418"/>
      <c r="H9" s="418"/>
      <c r="I9" s="418"/>
    </row>
    <row r="10" spans="1:9" x14ac:dyDescent="0.2">
      <c r="A10" s="422" t="s">
        <v>18</v>
      </c>
      <c r="B10" s="422"/>
      <c r="C10" s="418"/>
      <c r="D10" s="418"/>
      <c r="E10" s="418"/>
      <c r="F10" s="418"/>
      <c r="G10" s="418"/>
      <c r="H10" s="418"/>
      <c r="I10" s="418"/>
    </row>
    <row r="11" spans="1:9" x14ac:dyDescent="0.2">
      <c r="A11" s="488" t="s">
        <v>577</v>
      </c>
      <c r="B11" s="488"/>
      <c r="C11" s="488"/>
      <c r="D11" s="488"/>
      <c r="E11" s="488"/>
      <c r="F11" s="488"/>
      <c r="G11" s="488"/>
      <c r="H11" s="488"/>
      <c r="I11" s="488"/>
    </row>
    <row r="12" spans="1:9" x14ac:dyDescent="0.2">
      <c r="A12" s="422" t="s">
        <v>20</v>
      </c>
      <c r="B12" s="422"/>
      <c r="C12" s="423"/>
      <c r="D12" s="418"/>
      <c r="E12" s="418"/>
      <c r="F12" s="418"/>
      <c r="G12" s="418"/>
      <c r="H12" s="418"/>
      <c r="I12" s="418"/>
    </row>
    <row r="13" spans="1:9" x14ac:dyDescent="0.2">
      <c r="A13" s="425" t="s">
        <v>578</v>
      </c>
      <c r="B13" s="414"/>
      <c r="C13" s="418"/>
      <c r="D13" s="418"/>
      <c r="E13" s="418"/>
      <c r="F13" s="418"/>
      <c r="G13" s="418"/>
      <c r="H13" s="418"/>
      <c r="I13" s="418"/>
    </row>
    <row r="14" spans="1:9" x14ac:dyDescent="0.2">
      <c r="A14" s="424" t="s">
        <v>22</v>
      </c>
      <c r="B14" s="422"/>
      <c r="C14" s="423"/>
      <c r="D14" s="423"/>
      <c r="E14" s="418"/>
      <c r="F14" s="418"/>
      <c r="G14" s="418"/>
      <c r="H14" s="418"/>
      <c r="I14" s="418"/>
    </row>
    <row r="15" spans="1:9" x14ac:dyDescent="0.2">
      <c r="A15" s="414"/>
      <c r="B15" s="414"/>
      <c r="C15" s="418"/>
      <c r="D15" s="418"/>
      <c r="E15" s="418"/>
      <c r="F15" s="418"/>
      <c r="G15" s="418"/>
      <c r="H15" s="418"/>
      <c r="I15" s="418"/>
    </row>
    <row r="16" spans="1:9" x14ac:dyDescent="0.2">
      <c r="A16" s="445" t="s">
        <v>24</v>
      </c>
      <c r="B16" s="414"/>
      <c r="C16" s="418"/>
      <c r="D16" s="418"/>
      <c r="E16" s="418"/>
      <c r="F16" s="418"/>
      <c r="G16" s="418"/>
      <c r="H16" s="418"/>
      <c r="I16" s="418"/>
    </row>
    <row r="17" spans="1:9" x14ac:dyDescent="0.2">
      <c r="A17" s="418"/>
      <c r="B17" s="418"/>
      <c r="C17" s="418"/>
      <c r="D17" s="418"/>
      <c r="E17" s="418"/>
      <c r="F17" s="418"/>
      <c r="G17" s="418"/>
      <c r="H17" s="418"/>
      <c r="I17" s="418"/>
    </row>
    <row r="18" spans="1:9" x14ac:dyDescent="0.2">
      <c r="A18" s="485" t="s">
        <v>27</v>
      </c>
      <c r="B18" s="486"/>
      <c r="C18" s="486"/>
      <c r="D18" s="486"/>
      <c r="E18" s="486"/>
      <c r="F18" s="486"/>
      <c r="G18" s="486"/>
      <c r="H18" s="486"/>
      <c r="I18" s="487"/>
    </row>
    <row r="19" spans="1:9" x14ac:dyDescent="0.2">
      <c r="A19" s="192"/>
      <c r="B19" s="193"/>
      <c r="C19" s="194" t="s">
        <v>28</v>
      </c>
      <c r="D19" s="194" t="s">
        <v>29</v>
      </c>
      <c r="E19" s="194" t="s">
        <v>30</v>
      </c>
      <c r="F19" s="194" t="s">
        <v>31</v>
      </c>
      <c r="G19" s="194" t="s">
        <v>32</v>
      </c>
      <c r="H19" s="194" t="s">
        <v>33</v>
      </c>
      <c r="I19" s="194" t="s">
        <v>34</v>
      </c>
    </row>
    <row r="20" spans="1:9" x14ac:dyDescent="0.2">
      <c r="A20" s="192"/>
      <c r="B20" s="193"/>
      <c r="C20" s="195" t="s">
        <v>35</v>
      </c>
      <c r="D20" s="196" t="s">
        <v>35</v>
      </c>
      <c r="E20" s="197" t="s">
        <v>35</v>
      </c>
      <c r="F20" s="197" t="s">
        <v>35</v>
      </c>
      <c r="G20" s="197" t="s">
        <v>36</v>
      </c>
      <c r="H20" s="197" t="s">
        <v>36</v>
      </c>
      <c r="I20" s="197" t="s">
        <v>36</v>
      </c>
    </row>
    <row r="21" spans="1:9" x14ac:dyDescent="0.2">
      <c r="A21" s="192" t="s">
        <v>37</v>
      </c>
      <c r="B21" s="193"/>
      <c r="C21" s="428"/>
      <c r="D21" s="430">
        <v>150000</v>
      </c>
      <c r="E21" s="430"/>
      <c r="F21" s="429"/>
      <c r="G21" s="436"/>
      <c r="H21" s="436"/>
      <c r="I21" s="436"/>
    </row>
    <row r="22" spans="1:9" x14ac:dyDescent="0.2">
      <c r="A22" s="192" t="s">
        <v>38</v>
      </c>
      <c r="B22" s="193"/>
      <c r="C22" s="428"/>
      <c r="D22" s="429">
        <v>0</v>
      </c>
      <c r="E22" s="429">
        <v>142500</v>
      </c>
      <c r="F22" s="429">
        <v>135106</v>
      </c>
      <c r="G22" s="436">
        <v>67042</v>
      </c>
      <c r="H22" s="436">
        <v>67042</v>
      </c>
      <c r="I22" s="436">
        <v>67042</v>
      </c>
    </row>
    <row r="23" spans="1:9" x14ac:dyDescent="0.2">
      <c r="A23" s="192" t="s">
        <v>39</v>
      </c>
      <c r="B23" s="193"/>
      <c r="C23" s="428"/>
      <c r="D23" s="430">
        <v>142500</v>
      </c>
      <c r="E23" s="430">
        <v>0</v>
      </c>
      <c r="F23" s="429">
        <v>0</v>
      </c>
      <c r="G23" s="436">
        <v>0</v>
      </c>
      <c r="H23" s="436">
        <v>0</v>
      </c>
      <c r="I23" s="436">
        <v>0</v>
      </c>
    </row>
    <row r="24" spans="1:9" x14ac:dyDescent="0.2">
      <c r="A24" s="192" t="s">
        <v>40</v>
      </c>
      <c r="B24" s="193"/>
      <c r="C24" s="428"/>
      <c r="D24" s="431">
        <v>0</v>
      </c>
      <c r="E24" s="431">
        <v>7394</v>
      </c>
      <c r="F24" s="428">
        <v>68064</v>
      </c>
      <c r="G24" s="436">
        <v>0</v>
      </c>
      <c r="H24" s="436">
        <v>0</v>
      </c>
      <c r="I24" s="436">
        <v>0</v>
      </c>
    </row>
    <row r="25" spans="1:9" x14ac:dyDescent="0.2">
      <c r="A25" s="192"/>
      <c r="B25" s="193"/>
      <c r="C25" s="198"/>
      <c r="D25" s="199"/>
      <c r="E25" s="199"/>
      <c r="F25" s="199"/>
      <c r="G25" s="199"/>
      <c r="H25" s="199"/>
      <c r="I25" s="199"/>
    </row>
    <row r="26" spans="1:9" x14ac:dyDescent="0.2">
      <c r="A26" s="201" t="s">
        <v>41</v>
      </c>
      <c r="B26" s="202"/>
      <c r="C26" s="203"/>
      <c r="D26" s="203"/>
      <c r="E26" s="203"/>
      <c r="F26" s="203"/>
      <c r="G26" s="203"/>
      <c r="H26" s="203"/>
      <c r="I26" s="204"/>
    </row>
    <row r="27" spans="1:9" x14ac:dyDescent="0.2">
      <c r="A27" s="201" t="s">
        <v>42</v>
      </c>
      <c r="B27" s="205"/>
      <c r="C27" s="204"/>
      <c r="D27" s="206"/>
      <c r="E27" s="203"/>
      <c r="F27" s="203"/>
      <c r="G27" s="203"/>
      <c r="H27" s="203"/>
      <c r="I27" s="204"/>
    </row>
    <row r="28" spans="1:9" x14ac:dyDescent="0.2">
      <c r="A28" s="207"/>
      <c r="B28" s="208"/>
      <c r="C28" s="204"/>
      <c r="D28" s="209"/>
      <c r="E28" s="209"/>
      <c r="F28" s="209"/>
      <c r="G28" s="200"/>
      <c r="H28" s="200"/>
      <c r="I28" s="200"/>
    </row>
    <row r="29" spans="1:9" x14ac:dyDescent="0.2">
      <c r="A29" s="207"/>
      <c r="B29" s="208"/>
      <c r="C29" s="204"/>
      <c r="D29" s="209"/>
      <c r="E29" s="209"/>
      <c r="F29" s="209"/>
      <c r="G29" s="209"/>
      <c r="H29" s="209"/>
      <c r="I29" s="209"/>
    </row>
    <row r="30" spans="1:9" x14ac:dyDescent="0.2">
      <c r="A30" s="207"/>
      <c r="B30" s="208"/>
      <c r="C30" s="204"/>
      <c r="D30" s="209"/>
      <c r="E30" s="209"/>
      <c r="F30" s="209"/>
      <c r="G30" s="209"/>
      <c r="H30" s="209"/>
      <c r="I30" s="209"/>
    </row>
    <row r="31" spans="1:9" x14ac:dyDescent="0.2">
      <c r="A31" s="201" t="s">
        <v>44</v>
      </c>
      <c r="B31" s="205"/>
      <c r="C31" s="204">
        <f t="shared" ref="C31:I31" si="0">SUM(C28:C30)</f>
        <v>0</v>
      </c>
      <c r="D31" s="204">
        <f t="shared" si="0"/>
        <v>0</v>
      </c>
      <c r="E31" s="204">
        <f t="shared" si="0"/>
        <v>0</v>
      </c>
      <c r="F31" s="204">
        <f t="shared" si="0"/>
        <v>0</v>
      </c>
      <c r="G31" s="204">
        <f t="shared" si="0"/>
        <v>0</v>
      </c>
      <c r="H31" s="204">
        <f t="shared" si="0"/>
        <v>0</v>
      </c>
      <c r="I31" s="204">
        <f t="shared" si="0"/>
        <v>0</v>
      </c>
    </row>
    <row r="32" spans="1:9" x14ac:dyDescent="0.2">
      <c r="A32" s="192"/>
      <c r="B32" s="193"/>
      <c r="C32" s="198"/>
      <c r="D32" s="199"/>
      <c r="E32" s="199"/>
      <c r="F32" s="199"/>
      <c r="G32" s="199"/>
      <c r="H32" s="199"/>
      <c r="I32" s="199"/>
    </row>
    <row r="33" spans="1:9" x14ac:dyDescent="0.2">
      <c r="A33" s="192" t="s">
        <v>45</v>
      </c>
      <c r="B33" s="193"/>
      <c r="C33" s="198">
        <f t="shared" ref="C33:I33" si="1">+C22+C23-C24+C31</f>
        <v>0</v>
      </c>
      <c r="D33" s="198">
        <f t="shared" si="1"/>
        <v>142500</v>
      </c>
      <c r="E33" s="198">
        <f t="shared" si="1"/>
        <v>135106</v>
      </c>
      <c r="F33" s="198">
        <f t="shared" si="1"/>
        <v>67042</v>
      </c>
      <c r="G33" s="198">
        <f t="shared" si="1"/>
        <v>67042</v>
      </c>
      <c r="H33" s="198">
        <f t="shared" si="1"/>
        <v>67042</v>
      </c>
      <c r="I33" s="198">
        <f t="shared" si="1"/>
        <v>67042</v>
      </c>
    </row>
    <row r="34" spans="1:9" x14ac:dyDescent="0.2">
      <c r="A34" s="210"/>
      <c r="B34" s="211"/>
      <c r="C34" s="212"/>
      <c r="D34" s="213"/>
      <c r="E34" s="213"/>
      <c r="F34" s="199"/>
      <c r="G34" s="199"/>
      <c r="H34" s="199"/>
      <c r="I34" s="199"/>
    </row>
    <row r="35" spans="1:9" x14ac:dyDescent="0.2">
      <c r="A35" s="192" t="s">
        <v>46</v>
      </c>
      <c r="B35" s="193"/>
      <c r="C35" s="212"/>
      <c r="D35" s="435">
        <v>138162</v>
      </c>
      <c r="E35" s="435">
        <v>95634</v>
      </c>
      <c r="F35" s="439">
        <v>0</v>
      </c>
      <c r="G35" s="200">
        <v>0</v>
      </c>
      <c r="H35" s="200">
        <v>0</v>
      </c>
      <c r="I35" s="200">
        <v>0</v>
      </c>
    </row>
    <row r="36" spans="1:9" x14ac:dyDescent="0.2">
      <c r="A36" s="210"/>
      <c r="B36" s="211"/>
      <c r="C36" s="212"/>
      <c r="D36" s="213"/>
      <c r="E36" s="213"/>
      <c r="F36" s="199"/>
      <c r="G36" s="199"/>
      <c r="H36" s="199"/>
      <c r="I36" s="199"/>
    </row>
    <row r="37" spans="1:9" x14ac:dyDescent="0.2">
      <c r="A37" s="192" t="s">
        <v>47</v>
      </c>
      <c r="B37" s="214"/>
      <c r="C37" s="215">
        <f t="shared" ref="C37:I37" si="2">C33-C35</f>
        <v>0</v>
      </c>
      <c r="D37" s="215">
        <f t="shared" si="2"/>
        <v>4338</v>
      </c>
      <c r="E37" s="215">
        <f t="shared" si="2"/>
        <v>39472</v>
      </c>
      <c r="F37" s="216">
        <f t="shared" si="2"/>
        <v>67042</v>
      </c>
      <c r="G37" s="216">
        <f t="shared" si="2"/>
        <v>67042</v>
      </c>
      <c r="H37" s="216">
        <f t="shared" si="2"/>
        <v>67042</v>
      </c>
      <c r="I37" s="216">
        <f t="shared" si="2"/>
        <v>67042</v>
      </c>
    </row>
    <row r="38" spans="1:9" x14ac:dyDescent="0.2">
      <c r="A38" s="217"/>
      <c r="B38" s="217"/>
      <c r="C38" s="218"/>
      <c r="D38" s="218"/>
      <c r="E38" s="218"/>
      <c r="F38" s="218"/>
      <c r="G38" s="218"/>
      <c r="H38" s="218"/>
      <c r="I38" s="218"/>
    </row>
    <row r="39" spans="1:9" x14ac:dyDescent="0.2">
      <c r="A39" s="105" t="s">
        <v>48</v>
      </c>
      <c r="B39" s="95"/>
      <c r="C39" s="106"/>
      <c r="D39" s="106"/>
      <c r="E39" s="107"/>
      <c r="F39" s="107"/>
      <c r="G39" s="107"/>
      <c r="H39" s="107"/>
      <c r="I39" s="107"/>
    </row>
    <row r="40" spans="1:9" x14ac:dyDescent="0.2">
      <c r="A40" s="108" t="s">
        <v>49</v>
      </c>
      <c r="B40" s="100"/>
      <c r="C40" s="109"/>
      <c r="D40" s="109"/>
      <c r="E40" s="101"/>
      <c r="F40" s="101"/>
      <c r="G40" s="101"/>
      <c r="H40" s="101"/>
      <c r="I40" s="101"/>
    </row>
    <row r="41" spans="1:9" x14ac:dyDescent="0.2">
      <c r="A41" s="96"/>
      <c r="B41" s="97"/>
      <c r="C41" s="98"/>
      <c r="D41" s="98"/>
      <c r="E41" s="98"/>
      <c r="F41" s="98"/>
      <c r="G41" s="98"/>
      <c r="H41" s="98"/>
      <c r="I41" s="98"/>
    </row>
    <row r="42" spans="1:9" x14ac:dyDescent="0.2">
      <c r="A42" s="96" t="s">
        <v>50</v>
      </c>
      <c r="B42" s="97"/>
      <c r="C42" s="99"/>
      <c r="D42" s="99"/>
      <c r="E42" s="98"/>
      <c r="F42" s="98"/>
      <c r="G42" s="98"/>
      <c r="H42" s="98"/>
      <c r="I42" s="98"/>
    </row>
    <row r="43" spans="1:9" x14ac:dyDescent="0.2">
      <c r="A43" s="96"/>
      <c r="B43" s="97"/>
      <c r="C43" s="99"/>
      <c r="D43" s="99"/>
      <c r="E43" s="98"/>
      <c r="F43" s="98"/>
      <c r="G43" s="98"/>
      <c r="H43" s="98"/>
      <c r="I43" s="98"/>
    </row>
    <row r="44" spans="1:9" x14ac:dyDescent="0.2">
      <c r="A44" s="108" t="s">
        <v>51</v>
      </c>
      <c r="B44" s="102"/>
      <c r="C44" s="99"/>
      <c r="D44" s="99"/>
      <c r="E44" s="98"/>
      <c r="F44" s="98"/>
      <c r="G44" s="98"/>
      <c r="H44" s="98"/>
      <c r="I44" s="98"/>
    </row>
    <row r="45" spans="1:9" x14ac:dyDescent="0.2">
      <c r="A45" s="110" t="s">
        <v>52</v>
      </c>
      <c r="B45" s="111"/>
      <c r="C45" s="99"/>
      <c r="D45" s="99"/>
      <c r="E45" s="98"/>
      <c r="F45" s="98"/>
      <c r="G45" s="98"/>
      <c r="H45" s="98"/>
      <c r="I45" s="98"/>
    </row>
  </sheetData>
  <mergeCells count="2">
    <mergeCell ref="A18:I18"/>
    <mergeCell ref="A11:I11"/>
  </mergeCells>
  <printOptions horizontalCentered="1"/>
  <pageMargins left="0.75000000000000011" right="0.75000000000000011" top="0.60000000000000009" bottom="0.55000000000000004" header="0.28000000000000003" footer="0.16000000000000003"/>
  <pageSetup scale="94" fitToWidth="0" fitToHeight="0" orientation="landscape" r:id="rId1"/>
  <headerFooter alignWithMargins="0">
    <oddHeader>&amp;C&amp;"-,Bold"Report on Non-General Fund Information
&amp;"-,Regular"for Submittal to the 2020 Legislature</oddHeader>
    <oddFooter>&amp;LForm 37-47 (rev. 9/17/19)&amp;R&amp;D  &amp;T</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B0540-CAD6-4A35-BAC6-2F2F06F216D1}">
  <sheetPr>
    <pageSetUpPr fitToPage="1"/>
  </sheetPr>
  <dimension ref="A1:I45"/>
  <sheetViews>
    <sheetView zoomScaleNormal="100" workbookViewId="0">
      <selection activeCell="L37" sqref="L37"/>
    </sheetView>
  </sheetViews>
  <sheetFormatPr defaultRowHeight="12.75" x14ac:dyDescent="0.2"/>
  <cols>
    <col min="1" max="2" width="14.7109375" customWidth="1"/>
    <col min="3" max="8" width="14" customWidth="1"/>
    <col min="9" max="9" width="13.140625" customWidth="1"/>
  </cols>
  <sheetData>
    <row r="1" spans="1:9" x14ac:dyDescent="0.2">
      <c r="A1" s="53"/>
      <c r="B1" s="53"/>
      <c r="C1" s="53"/>
      <c r="D1" s="53"/>
      <c r="E1" s="53"/>
      <c r="F1" s="53"/>
      <c r="G1" s="53"/>
      <c r="H1" s="53"/>
      <c r="I1" s="53"/>
    </row>
    <row r="2" spans="1:9" x14ac:dyDescent="0.2">
      <c r="A2" s="53" t="s">
        <v>0</v>
      </c>
      <c r="B2" s="49" t="s">
        <v>1</v>
      </c>
      <c r="C2" s="49"/>
      <c r="D2" s="49"/>
      <c r="E2" s="55"/>
      <c r="F2" s="53"/>
      <c r="G2" s="144" t="s">
        <v>2</v>
      </c>
      <c r="H2" s="50" t="s">
        <v>505</v>
      </c>
      <c r="I2" s="49"/>
    </row>
    <row r="3" spans="1:9" x14ac:dyDescent="0.2">
      <c r="A3" s="53" t="s">
        <v>4</v>
      </c>
      <c r="B3" s="49" t="s">
        <v>5</v>
      </c>
      <c r="C3" s="49"/>
      <c r="D3" s="49"/>
      <c r="E3" s="55"/>
      <c r="F3" s="53"/>
      <c r="G3" s="144" t="s">
        <v>6</v>
      </c>
      <c r="H3" s="52" t="s">
        <v>507</v>
      </c>
      <c r="I3" s="51"/>
    </row>
    <row r="4" spans="1:9" x14ac:dyDescent="0.2">
      <c r="A4" s="53" t="s">
        <v>8</v>
      </c>
      <c r="B4" s="50" t="s">
        <v>518</v>
      </c>
      <c r="C4" s="49"/>
      <c r="D4" s="49"/>
      <c r="E4" s="55"/>
      <c r="F4" s="53"/>
      <c r="G4" s="144" t="s">
        <v>10</v>
      </c>
      <c r="H4" s="49" t="s">
        <v>11</v>
      </c>
      <c r="I4" s="49"/>
    </row>
    <row r="5" spans="1:9" x14ac:dyDescent="0.2">
      <c r="A5" s="53" t="s">
        <v>12</v>
      </c>
      <c r="B5" s="49" t="s">
        <v>519</v>
      </c>
      <c r="C5" s="51"/>
      <c r="D5" s="51"/>
      <c r="E5" s="55"/>
      <c r="F5" s="53"/>
      <c r="G5" s="144" t="s">
        <v>14</v>
      </c>
      <c r="H5" s="51" t="s">
        <v>520</v>
      </c>
      <c r="I5" s="51"/>
    </row>
    <row r="6" spans="1:9" x14ac:dyDescent="0.2">
      <c r="A6" s="53"/>
      <c r="B6" s="53"/>
      <c r="C6" s="53"/>
      <c r="D6" s="53"/>
      <c r="E6" s="53"/>
      <c r="F6" s="53"/>
      <c r="G6" s="53"/>
      <c r="H6" s="53"/>
      <c r="I6" s="53"/>
    </row>
    <row r="7" spans="1:9" x14ac:dyDescent="0.2">
      <c r="A7" s="53"/>
      <c r="B7" s="53"/>
      <c r="C7" s="53"/>
      <c r="D7" s="53"/>
      <c r="E7" s="53"/>
      <c r="F7" s="53"/>
      <c r="G7" s="53"/>
      <c r="H7" s="53"/>
      <c r="I7" s="53"/>
    </row>
    <row r="8" spans="1:9" x14ac:dyDescent="0.2">
      <c r="A8" s="53" t="s">
        <v>15</v>
      </c>
      <c r="B8" s="53"/>
      <c r="C8" s="55"/>
      <c r="D8" s="55"/>
      <c r="E8" s="55"/>
      <c r="F8" s="55"/>
      <c r="G8" s="55"/>
      <c r="H8" s="55"/>
      <c r="I8" s="55"/>
    </row>
    <row r="9" spans="1:9" ht="12.75" customHeight="1" x14ac:dyDescent="0.2">
      <c r="A9" s="463" t="s">
        <v>521</v>
      </c>
      <c r="B9" s="463"/>
      <c r="C9" s="463"/>
      <c r="D9" s="463"/>
      <c r="E9" s="463"/>
      <c r="F9" s="463"/>
      <c r="G9" s="463"/>
      <c r="H9" s="463"/>
      <c r="I9" s="463"/>
    </row>
    <row r="10" spans="1:9" x14ac:dyDescent="0.2">
      <c r="A10" s="53" t="s">
        <v>18</v>
      </c>
      <c r="B10" s="53"/>
      <c r="C10" s="55"/>
      <c r="D10" s="55"/>
      <c r="E10" s="55"/>
      <c r="F10" s="55"/>
      <c r="G10" s="55"/>
      <c r="H10" s="55"/>
      <c r="I10" s="55"/>
    </row>
    <row r="11" spans="1:9" x14ac:dyDescent="0.2">
      <c r="A11" s="488" t="s">
        <v>522</v>
      </c>
      <c r="B11" s="488"/>
      <c r="C11" s="488"/>
      <c r="D11" s="488"/>
      <c r="E11" s="488"/>
      <c r="F11" s="488"/>
      <c r="G11" s="488"/>
      <c r="H11" s="488"/>
      <c r="I11" s="488"/>
    </row>
    <row r="12" spans="1:9" x14ac:dyDescent="0.2">
      <c r="A12" s="53" t="s">
        <v>20</v>
      </c>
      <c r="B12" s="53"/>
      <c r="C12" s="55"/>
      <c r="D12" s="55"/>
      <c r="E12" s="55"/>
      <c r="F12" s="55"/>
      <c r="G12" s="55"/>
      <c r="H12" s="55"/>
      <c r="I12" s="55"/>
    </row>
    <row r="13" spans="1:9" ht="12.75" customHeight="1" x14ac:dyDescent="0.2">
      <c r="A13" s="463" t="s">
        <v>523</v>
      </c>
      <c r="B13" s="463"/>
      <c r="C13" s="463"/>
      <c r="D13" s="463"/>
      <c r="E13" s="463"/>
      <c r="F13" s="463"/>
      <c r="G13" s="463"/>
      <c r="H13" s="463"/>
      <c r="I13" s="463"/>
    </row>
    <row r="14" spans="1:9" x14ac:dyDescent="0.2">
      <c r="A14" s="57" t="s">
        <v>22</v>
      </c>
      <c r="B14" s="53"/>
      <c r="C14" s="55"/>
      <c r="D14" s="55"/>
      <c r="E14" s="55"/>
      <c r="F14" s="55"/>
      <c r="G14" s="55"/>
      <c r="H14" s="55"/>
      <c r="I14" s="55"/>
    </row>
    <row r="15" spans="1:9" x14ac:dyDescent="0.2">
      <c r="A15" s="53"/>
      <c r="B15" s="53"/>
      <c r="C15" s="55"/>
      <c r="D15" s="55"/>
      <c r="E15" s="55"/>
      <c r="F15" s="55"/>
      <c r="G15" s="55"/>
      <c r="H15" s="55"/>
      <c r="I15" s="55"/>
    </row>
    <row r="16" spans="1:9" x14ac:dyDescent="0.2">
      <c r="A16" s="57" t="s">
        <v>24</v>
      </c>
      <c r="B16" s="53"/>
      <c r="C16" s="55"/>
      <c r="D16" s="55"/>
      <c r="E16" s="55"/>
      <c r="F16" s="55"/>
      <c r="G16" s="55"/>
      <c r="H16" s="55"/>
      <c r="I16" s="55"/>
    </row>
    <row r="17" spans="1:9" ht="12.75" customHeight="1" x14ac:dyDescent="0.2">
      <c r="A17" s="489"/>
      <c r="B17" s="490"/>
      <c r="C17" s="490"/>
      <c r="D17" s="490"/>
      <c r="E17" s="490"/>
      <c r="F17" s="490"/>
      <c r="G17" s="490"/>
      <c r="H17" s="490"/>
      <c r="I17" s="490"/>
    </row>
    <row r="18" spans="1:9" x14ac:dyDescent="0.2">
      <c r="A18" s="448" t="s">
        <v>27</v>
      </c>
      <c r="B18" s="449"/>
      <c r="C18" s="449"/>
      <c r="D18" s="449"/>
      <c r="E18" s="449"/>
      <c r="F18" s="449"/>
      <c r="G18" s="449"/>
      <c r="H18" s="449"/>
      <c r="I18" s="450"/>
    </row>
    <row r="19" spans="1:9" x14ac:dyDescent="0.2">
      <c r="A19" s="58"/>
      <c r="B19" s="59"/>
      <c r="C19" s="145" t="s">
        <v>28</v>
      </c>
      <c r="D19" s="145" t="s">
        <v>29</v>
      </c>
      <c r="E19" s="145" t="s">
        <v>30</v>
      </c>
      <c r="F19" s="145" t="s">
        <v>31</v>
      </c>
      <c r="G19" s="145" t="s">
        <v>32</v>
      </c>
      <c r="H19" s="145" t="s">
        <v>33</v>
      </c>
      <c r="I19" s="145" t="s">
        <v>34</v>
      </c>
    </row>
    <row r="20" spans="1:9" x14ac:dyDescent="0.2">
      <c r="A20" s="58"/>
      <c r="B20" s="59"/>
      <c r="C20" s="146" t="s">
        <v>35</v>
      </c>
      <c r="D20" s="147" t="s">
        <v>35</v>
      </c>
      <c r="E20" s="146" t="s">
        <v>35</v>
      </c>
      <c r="F20" s="146" t="s">
        <v>35</v>
      </c>
      <c r="G20" s="146" t="s">
        <v>36</v>
      </c>
      <c r="H20" s="146" t="s">
        <v>36</v>
      </c>
      <c r="I20" s="146" t="s">
        <v>36</v>
      </c>
    </row>
    <row r="21" spans="1:9" x14ac:dyDescent="0.2">
      <c r="A21" s="58" t="s">
        <v>37</v>
      </c>
      <c r="B21" s="59"/>
      <c r="C21" s="62">
        <v>3000000</v>
      </c>
      <c r="D21" s="62">
        <v>0</v>
      </c>
      <c r="E21" s="136">
        <v>2459570</v>
      </c>
      <c r="F21" s="62">
        <v>2535069</v>
      </c>
      <c r="G21" s="62">
        <v>2535069</v>
      </c>
      <c r="H21" s="62">
        <v>2535069</v>
      </c>
      <c r="I21" s="62">
        <v>2535069</v>
      </c>
    </row>
    <row r="22" spans="1:9" x14ac:dyDescent="0.2">
      <c r="A22" s="58" t="s">
        <v>38</v>
      </c>
      <c r="B22" s="59"/>
      <c r="C22" s="62">
        <f t="shared" ref="C22:I22" si="0">B33</f>
        <v>0</v>
      </c>
      <c r="D22" s="62">
        <f t="shared" si="0"/>
        <v>0</v>
      </c>
      <c r="E22" s="136">
        <f t="shared" si="0"/>
        <v>6000000</v>
      </c>
      <c r="F22" s="62">
        <f t="shared" si="0"/>
        <v>6540430</v>
      </c>
      <c r="G22" s="62">
        <f t="shared" si="0"/>
        <v>7005361</v>
      </c>
      <c r="H22" s="62">
        <f t="shared" si="0"/>
        <v>7474193</v>
      </c>
      <c r="I22" s="62">
        <f t="shared" si="0"/>
        <v>7942675</v>
      </c>
    </row>
    <row r="23" spans="1:9" x14ac:dyDescent="0.2">
      <c r="A23" s="58" t="s">
        <v>39</v>
      </c>
      <c r="B23" s="59"/>
      <c r="C23" s="62">
        <v>0</v>
      </c>
      <c r="D23" s="62">
        <v>3375000</v>
      </c>
      <c r="E23" s="136">
        <v>3000000</v>
      </c>
      <c r="F23" s="62">
        <v>3000000</v>
      </c>
      <c r="G23" s="62">
        <v>3000000</v>
      </c>
      <c r="H23" s="62">
        <v>3000000</v>
      </c>
      <c r="I23" s="62">
        <v>3000000</v>
      </c>
    </row>
    <row r="24" spans="1:9" x14ac:dyDescent="0.2">
      <c r="A24" s="58" t="s">
        <v>40</v>
      </c>
      <c r="B24" s="59"/>
      <c r="C24" s="62">
        <v>0</v>
      </c>
      <c r="D24" s="63">
        <v>0</v>
      </c>
      <c r="E24" s="136">
        <v>2459570</v>
      </c>
      <c r="F24" s="63">
        <v>2535069</v>
      </c>
      <c r="G24" s="62">
        <v>2531168</v>
      </c>
      <c r="H24" s="62">
        <v>2531518</v>
      </c>
      <c r="I24" s="62">
        <v>2530668</v>
      </c>
    </row>
    <row r="25" spans="1:9" x14ac:dyDescent="0.2">
      <c r="A25" s="58"/>
      <c r="B25" s="59"/>
      <c r="C25" s="63"/>
      <c r="D25" s="62"/>
      <c r="E25" s="62"/>
      <c r="F25" s="62"/>
      <c r="G25" s="62"/>
      <c r="H25" s="62"/>
      <c r="I25" s="62"/>
    </row>
    <row r="26" spans="1:9" x14ac:dyDescent="0.2">
      <c r="A26" s="58" t="s">
        <v>41</v>
      </c>
      <c r="B26" s="51"/>
      <c r="C26" s="148"/>
      <c r="D26" s="148"/>
      <c r="E26" s="148"/>
      <c r="F26" s="148"/>
      <c r="G26" s="148"/>
      <c r="H26" s="148"/>
      <c r="I26" s="63"/>
    </row>
    <row r="27" spans="1:9" x14ac:dyDescent="0.2">
      <c r="A27" s="149" t="s">
        <v>42</v>
      </c>
      <c r="B27" s="59"/>
      <c r="C27" s="63"/>
      <c r="D27" s="150"/>
      <c r="E27" s="148"/>
      <c r="F27" s="148"/>
      <c r="G27" s="148"/>
      <c r="H27" s="148"/>
      <c r="I27" s="63"/>
    </row>
    <row r="28" spans="1:9" x14ac:dyDescent="0.2">
      <c r="A28" s="151"/>
      <c r="B28" s="152"/>
      <c r="C28" s="62"/>
      <c r="D28" s="62">
        <v>2625000</v>
      </c>
      <c r="E28" s="62"/>
      <c r="F28" s="62"/>
      <c r="G28" s="62"/>
      <c r="H28" s="62"/>
      <c r="I28" s="62"/>
    </row>
    <row r="29" spans="1:9" x14ac:dyDescent="0.2">
      <c r="A29" s="151"/>
      <c r="B29" s="152"/>
      <c r="C29" s="63"/>
      <c r="D29" s="62"/>
      <c r="E29" s="62"/>
      <c r="F29" s="62">
        <v>0</v>
      </c>
      <c r="G29" s="62"/>
      <c r="H29" s="62"/>
      <c r="I29" s="62"/>
    </row>
    <row r="30" spans="1:9" x14ac:dyDescent="0.2">
      <c r="A30" s="151"/>
      <c r="B30" s="152"/>
      <c r="C30" s="63"/>
      <c r="D30" s="62"/>
      <c r="E30" s="62"/>
      <c r="F30" s="62"/>
      <c r="G30" s="62"/>
      <c r="H30" s="62"/>
      <c r="I30" s="62"/>
    </row>
    <row r="31" spans="1:9" x14ac:dyDescent="0.2">
      <c r="A31" s="58" t="s">
        <v>44</v>
      </c>
      <c r="B31" s="59"/>
      <c r="C31" s="63">
        <f t="shared" ref="C31:I31" si="1">SUM(C28:C30)</f>
        <v>0</v>
      </c>
      <c r="D31" s="63">
        <f t="shared" si="1"/>
        <v>2625000</v>
      </c>
      <c r="E31" s="63">
        <f t="shared" si="1"/>
        <v>0</v>
      </c>
      <c r="F31" s="63">
        <f t="shared" si="1"/>
        <v>0</v>
      </c>
      <c r="G31" s="63">
        <f t="shared" si="1"/>
        <v>0</v>
      </c>
      <c r="H31" s="63">
        <f t="shared" si="1"/>
        <v>0</v>
      </c>
      <c r="I31" s="63">
        <f t="shared" si="1"/>
        <v>0</v>
      </c>
    </row>
    <row r="32" spans="1:9" x14ac:dyDescent="0.2">
      <c r="A32" s="58"/>
      <c r="B32" s="59"/>
      <c r="C32" s="63"/>
      <c r="D32" s="62"/>
      <c r="E32" s="62"/>
      <c r="F32" s="62"/>
      <c r="G32" s="62"/>
      <c r="H32" s="62"/>
      <c r="I32" s="62"/>
    </row>
    <row r="33" spans="1:9" x14ac:dyDescent="0.2">
      <c r="A33" s="58" t="s">
        <v>45</v>
      </c>
      <c r="B33" s="59"/>
      <c r="C33" s="63">
        <f>+C22+C23-C24+C31</f>
        <v>0</v>
      </c>
      <c r="D33" s="63">
        <f t="shared" ref="D33:I33" si="2">+D22+D23-D24+D31</f>
        <v>6000000</v>
      </c>
      <c r="E33" s="63">
        <f>+E22+E23-E24+E31</f>
        <v>6540430</v>
      </c>
      <c r="F33" s="63">
        <f t="shared" si="2"/>
        <v>7005361</v>
      </c>
      <c r="G33" s="63">
        <f>+G22+G23-G24+G31</f>
        <v>7474193</v>
      </c>
      <c r="H33" s="63">
        <f>+H22+H23-H24+H31</f>
        <v>7942675</v>
      </c>
      <c r="I33" s="63">
        <f t="shared" si="2"/>
        <v>8412007</v>
      </c>
    </row>
    <row r="34" spans="1:9" x14ac:dyDescent="0.2">
      <c r="A34" s="151"/>
      <c r="B34" s="152"/>
      <c r="C34" s="153"/>
      <c r="D34" s="67"/>
      <c r="E34" s="67"/>
      <c r="F34" s="62"/>
      <c r="G34" s="62"/>
      <c r="H34" s="62"/>
      <c r="I34" s="62"/>
    </row>
    <row r="35" spans="1:9" x14ac:dyDescent="0.2">
      <c r="A35" s="58" t="s">
        <v>46</v>
      </c>
      <c r="B35" s="59"/>
      <c r="C35" s="153"/>
      <c r="D35" s="67">
        <v>0</v>
      </c>
      <c r="E35" s="67"/>
      <c r="F35" s="62"/>
      <c r="G35" s="62"/>
      <c r="H35" s="62"/>
      <c r="I35" s="62"/>
    </row>
    <row r="36" spans="1:9" x14ac:dyDescent="0.2">
      <c r="A36" s="151"/>
      <c r="B36" s="152"/>
      <c r="C36" s="153"/>
      <c r="D36" s="67"/>
      <c r="E36" s="67"/>
      <c r="F36" s="62"/>
      <c r="G36" s="62"/>
      <c r="H36" s="62"/>
      <c r="I36" s="62"/>
    </row>
    <row r="37" spans="1:9" x14ac:dyDescent="0.2">
      <c r="A37" s="58" t="s">
        <v>47</v>
      </c>
      <c r="B37" s="154"/>
      <c r="C37" s="155">
        <f>C33-C35</f>
        <v>0</v>
      </c>
      <c r="D37" s="155">
        <f t="shared" ref="D37:I37" si="3">D33-D35</f>
        <v>6000000</v>
      </c>
      <c r="E37" s="155">
        <f t="shared" si="3"/>
        <v>6540430</v>
      </c>
      <c r="F37" s="156">
        <f t="shared" si="3"/>
        <v>7005361</v>
      </c>
      <c r="G37" s="156">
        <f t="shared" si="3"/>
        <v>7474193</v>
      </c>
      <c r="H37" s="156">
        <f t="shared" si="3"/>
        <v>7942675</v>
      </c>
      <c r="I37" s="156">
        <f t="shared" si="3"/>
        <v>8412007</v>
      </c>
    </row>
    <row r="38" spans="1:9" x14ac:dyDescent="0.2">
      <c r="A38" s="157"/>
      <c r="B38" s="157"/>
      <c r="C38" s="158"/>
      <c r="D38" s="158"/>
      <c r="E38" s="158"/>
      <c r="F38" s="158"/>
      <c r="G38" s="158"/>
      <c r="H38" s="158"/>
      <c r="I38" s="158"/>
    </row>
    <row r="39" spans="1:9" x14ac:dyDescent="0.2">
      <c r="A39" s="14" t="s">
        <v>48</v>
      </c>
      <c r="B39" s="15"/>
      <c r="C39" s="16"/>
      <c r="D39" s="16"/>
      <c r="E39" s="17"/>
      <c r="F39" s="17"/>
      <c r="G39" s="17"/>
      <c r="H39" s="17"/>
      <c r="I39" s="17"/>
    </row>
    <row r="40" spans="1:9" x14ac:dyDescent="0.2">
      <c r="A40" s="18" t="s">
        <v>49</v>
      </c>
      <c r="B40" s="19"/>
      <c r="C40" s="11"/>
      <c r="D40" s="11"/>
      <c r="E40" s="20"/>
      <c r="F40" s="20"/>
      <c r="G40" s="20"/>
      <c r="H40" s="20"/>
      <c r="I40" s="20"/>
    </row>
    <row r="41" spans="1:9" x14ac:dyDescent="0.2">
      <c r="A41" s="21"/>
      <c r="B41" s="22"/>
      <c r="C41" s="23"/>
      <c r="D41" s="23"/>
      <c r="E41" s="23"/>
      <c r="F41" s="23"/>
      <c r="G41" s="23"/>
      <c r="H41" s="23"/>
      <c r="I41" s="23"/>
    </row>
    <row r="42" spans="1:9" x14ac:dyDescent="0.2">
      <c r="A42" s="21" t="s">
        <v>50</v>
      </c>
      <c r="B42" s="22"/>
      <c r="C42" s="7"/>
      <c r="D42" s="7"/>
      <c r="E42" s="23"/>
      <c r="F42" s="23"/>
      <c r="G42" s="23"/>
      <c r="H42" s="23"/>
      <c r="I42" s="23"/>
    </row>
    <row r="43" spans="1:9" x14ac:dyDescent="0.2">
      <c r="A43" s="21"/>
      <c r="B43" s="22"/>
      <c r="C43" s="7"/>
      <c r="D43" s="7"/>
      <c r="E43" s="23"/>
      <c r="F43" s="23"/>
      <c r="G43" s="23"/>
      <c r="H43" s="23"/>
      <c r="I43" s="23"/>
    </row>
    <row r="44" spans="1:9" x14ac:dyDescent="0.2">
      <c r="A44" s="24" t="s">
        <v>51</v>
      </c>
      <c r="B44" s="25"/>
      <c r="C44" s="7"/>
      <c r="D44" s="7"/>
      <c r="E44" s="23"/>
      <c r="F44" s="23"/>
      <c r="G44" s="23"/>
      <c r="H44" s="23"/>
      <c r="I44" s="23"/>
    </row>
    <row r="45" spans="1:9" x14ac:dyDescent="0.2">
      <c r="A45" s="26" t="s">
        <v>52</v>
      </c>
      <c r="B45" s="27"/>
      <c r="C45" s="7"/>
      <c r="D45" s="7"/>
      <c r="E45" s="23"/>
      <c r="F45" s="23"/>
      <c r="G45" s="23"/>
      <c r="H45" s="23"/>
      <c r="I45" s="23"/>
    </row>
  </sheetData>
  <sheetProtection selectLockedCells="1"/>
  <mergeCells count="5">
    <mergeCell ref="A9:I9"/>
    <mergeCell ref="A11:I11"/>
    <mergeCell ref="A13:I13"/>
    <mergeCell ref="A17:I17"/>
    <mergeCell ref="A18:I18"/>
  </mergeCells>
  <printOptions horizontalCentered="1"/>
  <pageMargins left="0.75" right="0.75" top="0.6" bottom="0.55000000000000004" header="0.28000000000000003" footer="0.16"/>
  <pageSetup scale="94"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54291-6188-432C-A905-8E9149F336C9}">
  <dimension ref="A1:L6"/>
  <sheetViews>
    <sheetView workbookViewId="0">
      <selection activeCell="L37" sqref="L37"/>
    </sheetView>
  </sheetViews>
  <sheetFormatPr defaultRowHeight="12.75" x14ac:dyDescent="0.2"/>
  <cols>
    <col min="2" max="6" width="9.140625" style="138"/>
    <col min="7" max="7" width="12.85546875" bestFit="1" customWidth="1"/>
    <col min="8" max="9" width="9.140625" style="138"/>
    <col min="11" max="11" width="6.5703125" style="138" customWidth="1"/>
    <col min="12" max="12" width="10.140625" bestFit="1" customWidth="1"/>
  </cols>
  <sheetData>
    <row r="1" spans="1:12" ht="15" x14ac:dyDescent="0.2">
      <c r="A1" s="39" t="s">
        <v>53</v>
      </c>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x14ac:dyDescent="0.2">
      <c r="A4" t="s">
        <v>66</v>
      </c>
      <c r="B4" s="138" t="s">
        <v>67</v>
      </c>
      <c r="C4" s="138" t="s">
        <v>68</v>
      </c>
      <c r="D4" s="138">
        <v>2018</v>
      </c>
      <c r="E4" s="138">
        <v>375</v>
      </c>
      <c r="F4" s="138" t="s">
        <v>146</v>
      </c>
      <c r="G4" s="142">
        <v>-6540430.1200000001</v>
      </c>
      <c r="H4" s="138" t="s">
        <v>70</v>
      </c>
      <c r="I4" s="138">
        <v>972</v>
      </c>
      <c r="J4" t="s">
        <v>524</v>
      </c>
      <c r="K4" s="138">
        <v>2</v>
      </c>
      <c r="L4" s="140">
        <v>43404</v>
      </c>
    </row>
    <row r="5" spans="1:12" x14ac:dyDescent="0.2">
      <c r="B5" s="138" t="s">
        <v>67</v>
      </c>
      <c r="C5" s="138" t="s">
        <v>68</v>
      </c>
      <c r="D5" s="138">
        <v>2019</v>
      </c>
      <c r="E5" s="138">
        <v>375</v>
      </c>
      <c r="F5" s="138" t="s">
        <v>146</v>
      </c>
      <c r="G5" s="142">
        <v>6540430.1200000001</v>
      </c>
      <c r="H5" s="138" t="s">
        <v>70</v>
      </c>
      <c r="I5" s="138">
        <v>971</v>
      </c>
      <c r="J5" t="s">
        <v>524</v>
      </c>
      <c r="K5" s="138">
        <v>1</v>
      </c>
      <c r="L5" s="140">
        <v>43404</v>
      </c>
    </row>
    <row r="6" spans="1:12" ht="13.5" thickBot="1" x14ac:dyDescent="0.25">
      <c r="G6" s="143">
        <f>SUM(G4:G5)</f>
        <v>0</v>
      </c>
    </row>
  </sheetData>
  <pageMargins left="0.75" right="0.75" top="1" bottom="1" header="0.5" footer="0.5"/>
  <pageSetup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9061A-4E4A-4AFF-A4E5-DAC9CBD21FB2}">
  <sheetPr>
    <pageSetUpPr fitToPage="1"/>
  </sheetPr>
  <dimension ref="A1:K45"/>
  <sheetViews>
    <sheetView zoomScaleNormal="100" workbookViewId="0">
      <selection activeCell="L37" sqref="L37"/>
    </sheetView>
  </sheetViews>
  <sheetFormatPr defaultRowHeight="12.75" x14ac:dyDescent="0.2"/>
  <cols>
    <col min="1" max="2" width="14.7109375" customWidth="1"/>
    <col min="3" max="8" width="14" customWidth="1"/>
    <col min="9" max="9" width="13.140625" customWidth="1"/>
  </cols>
  <sheetData>
    <row r="1" spans="1:9" x14ac:dyDescent="0.2">
      <c r="A1" s="53"/>
      <c r="B1" s="53"/>
      <c r="C1" s="53"/>
      <c r="D1" s="53"/>
      <c r="E1" s="53"/>
      <c r="F1" s="53"/>
      <c r="G1" s="53"/>
      <c r="H1" s="53"/>
      <c r="I1" s="53"/>
    </row>
    <row r="2" spans="1:9" x14ac:dyDescent="0.2">
      <c r="A2" s="53" t="s">
        <v>0</v>
      </c>
      <c r="B2" s="49" t="s">
        <v>1</v>
      </c>
      <c r="C2" s="49"/>
      <c r="D2" s="49"/>
      <c r="E2" s="55"/>
      <c r="F2" s="53"/>
      <c r="G2" s="144" t="s">
        <v>2</v>
      </c>
      <c r="H2" s="81" t="s">
        <v>483</v>
      </c>
      <c r="I2" s="49"/>
    </row>
    <row r="3" spans="1:9" x14ac:dyDescent="0.2">
      <c r="A3" s="53" t="s">
        <v>4</v>
      </c>
      <c r="B3" s="81" t="s">
        <v>472</v>
      </c>
      <c r="C3" s="49"/>
      <c r="D3" s="49"/>
      <c r="E3" s="55"/>
      <c r="F3" s="53"/>
      <c r="G3" s="144" t="s">
        <v>6</v>
      </c>
      <c r="H3" s="82" t="s">
        <v>498</v>
      </c>
      <c r="I3" s="51"/>
    </row>
    <row r="4" spans="1:9" x14ac:dyDescent="0.2">
      <c r="A4" s="53" t="s">
        <v>8</v>
      </c>
      <c r="B4" s="50" t="s">
        <v>499</v>
      </c>
      <c r="C4" s="49"/>
      <c r="D4" s="49"/>
      <c r="E4" s="55"/>
      <c r="F4" s="53"/>
      <c r="G4" s="144" t="s">
        <v>10</v>
      </c>
      <c r="H4" s="81" t="s">
        <v>11</v>
      </c>
      <c r="I4" s="49"/>
    </row>
    <row r="5" spans="1:9" x14ac:dyDescent="0.2">
      <c r="A5" s="53" t="s">
        <v>12</v>
      </c>
      <c r="B5" s="50" t="s">
        <v>500</v>
      </c>
      <c r="C5" s="51"/>
      <c r="D5" s="51"/>
      <c r="E5" s="55"/>
      <c r="F5" s="53"/>
      <c r="G5" s="144" t="s">
        <v>14</v>
      </c>
      <c r="H5" s="82" t="s">
        <v>501</v>
      </c>
      <c r="I5" s="51"/>
    </row>
    <row r="6" spans="1:9" x14ac:dyDescent="0.2">
      <c r="A6" s="53"/>
      <c r="B6" s="53"/>
      <c r="C6" s="53"/>
      <c r="D6" s="53"/>
      <c r="E6" s="53"/>
      <c r="F6" s="53"/>
      <c r="G6" s="53"/>
      <c r="H6" s="53"/>
      <c r="I6" s="53"/>
    </row>
    <row r="7" spans="1:9" x14ac:dyDescent="0.2">
      <c r="A7" s="53"/>
      <c r="B7" s="53"/>
      <c r="C7" s="53"/>
      <c r="D7" s="53"/>
      <c r="E7" s="53"/>
      <c r="F7" s="53"/>
      <c r="G7" s="53"/>
      <c r="H7" s="53"/>
      <c r="I7" s="53"/>
    </row>
    <row r="8" spans="1:9" x14ac:dyDescent="0.2">
      <c r="A8" s="53" t="s">
        <v>15</v>
      </c>
      <c r="B8" s="53"/>
      <c r="C8" s="55"/>
      <c r="D8" s="55"/>
      <c r="E8" s="55"/>
      <c r="F8" s="55"/>
      <c r="G8" s="55"/>
      <c r="H8" s="55"/>
      <c r="I8" s="55"/>
    </row>
    <row r="9" spans="1:9" x14ac:dyDescent="0.2">
      <c r="A9" s="57" t="s">
        <v>502</v>
      </c>
      <c r="B9" s="53"/>
      <c r="C9" s="55"/>
      <c r="D9" s="55"/>
      <c r="E9" s="55"/>
      <c r="F9" s="55"/>
      <c r="G9" s="55"/>
      <c r="H9" s="55"/>
      <c r="I9" s="55"/>
    </row>
    <row r="10" spans="1:9" x14ac:dyDescent="0.2">
      <c r="A10" s="53" t="s">
        <v>18</v>
      </c>
      <c r="B10" s="53"/>
      <c r="C10" s="55"/>
      <c r="D10" s="55"/>
      <c r="E10" s="55"/>
      <c r="F10" s="55"/>
      <c r="G10" s="55"/>
      <c r="H10" s="55"/>
      <c r="I10" s="55"/>
    </row>
    <row r="11" spans="1:9" x14ac:dyDescent="0.2">
      <c r="A11" s="124" t="s">
        <v>503</v>
      </c>
      <c r="B11" s="53"/>
      <c r="C11" s="55"/>
      <c r="D11" s="55"/>
      <c r="E11" s="55"/>
      <c r="F11" s="55"/>
      <c r="G11" s="55"/>
      <c r="H11" s="55"/>
      <c r="I11" s="55"/>
    </row>
    <row r="12" spans="1:9" x14ac:dyDescent="0.2">
      <c r="A12" s="53" t="s">
        <v>20</v>
      </c>
      <c r="B12" s="53"/>
      <c r="C12" s="55"/>
      <c r="D12" s="55"/>
      <c r="E12" s="55"/>
      <c r="F12" s="55"/>
      <c r="G12" s="55"/>
      <c r="H12" s="55"/>
      <c r="I12" s="55"/>
    </row>
    <row r="13" spans="1:9" x14ac:dyDescent="0.2">
      <c r="A13" s="57" t="s">
        <v>504</v>
      </c>
      <c r="B13" s="53"/>
      <c r="C13" s="55"/>
      <c r="D13" s="55"/>
      <c r="E13" s="55"/>
      <c r="F13" s="55"/>
      <c r="G13" s="55"/>
      <c r="H13" s="55"/>
      <c r="I13" s="55"/>
    </row>
    <row r="14" spans="1:9" x14ac:dyDescent="0.2">
      <c r="A14" s="57" t="s">
        <v>22</v>
      </c>
      <c r="B14" s="53"/>
      <c r="C14" s="55"/>
      <c r="D14" s="55"/>
      <c r="E14" s="55"/>
      <c r="F14" s="55"/>
      <c r="G14" s="55"/>
      <c r="H14" s="55"/>
      <c r="I14" s="55"/>
    </row>
    <row r="15" spans="1:9" x14ac:dyDescent="0.2">
      <c r="A15" s="53"/>
      <c r="B15" s="53"/>
      <c r="C15" s="55"/>
      <c r="D15" s="55"/>
      <c r="E15" s="55"/>
      <c r="F15" s="55"/>
      <c r="G15" s="55"/>
      <c r="H15" s="55"/>
      <c r="I15" s="55"/>
    </row>
    <row r="16" spans="1:9" x14ac:dyDescent="0.2">
      <c r="A16" s="57" t="s">
        <v>24</v>
      </c>
      <c r="B16" s="53"/>
      <c r="C16" s="55"/>
      <c r="D16" s="55"/>
      <c r="E16" s="55"/>
      <c r="F16" s="55"/>
      <c r="G16" s="55"/>
      <c r="H16" s="55"/>
      <c r="I16" s="55"/>
    </row>
    <row r="17" spans="1:11" x14ac:dyDescent="0.2">
      <c r="A17" s="55"/>
      <c r="B17" s="55"/>
      <c r="C17" s="55"/>
      <c r="D17" s="55"/>
      <c r="E17" s="55"/>
      <c r="F17" s="55"/>
      <c r="G17" s="55"/>
      <c r="H17" s="55"/>
      <c r="I17" s="55"/>
      <c r="K17" s="2"/>
    </row>
    <row r="18" spans="1:11" x14ac:dyDescent="0.2">
      <c r="A18" s="448" t="s">
        <v>27</v>
      </c>
      <c r="B18" s="449"/>
      <c r="C18" s="449"/>
      <c r="D18" s="449"/>
      <c r="E18" s="449"/>
      <c r="F18" s="449"/>
      <c r="G18" s="449"/>
      <c r="H18" s="449"/>
      <c r="I18" s="450"/>
      <c r="K18" s="241"/>
    </row>
    <row r="19" spans="1:11" x14ac:dyDescent="0.2">
      <c r="A19" s="58"/>
      <c r="B19" s="59"/>
      <c r="C19" s="145" t="s">
        <v>28</v>
      </c>
      <c r="D19" s="145" t="s">
        <v>29</v>
      </c>
      <c r="E19" s="145" t="s">
        <v>30</v>
      </c>
      <c r="F19" s="145" t="s">
        <v>31</v>
      </c>
      <c r="G19" s="145" t="s">
        <v>32</v>
      </c>
      <c r="H19" s="145" t="s">
        <v>33</v>
      </c>
      <c r="I19" s="145" t="s">
        <v>34</v>
      </c>
      <c r="K19" s="241"/>
    </row>
    <row r="20" spans="1:11" x14ac:dyDescent="0.2">
      <c r="A20" s="58"/>
      <c r="B20" s="59"/>
      <c r="C20" s="146" t="s">
        <v>35</v>
      </c>
      <c r="D20" s="147" t="s">
        <v>35</v>
      </c>
      <c r="E20" s="146" t="s">
        <v>35</v>
      </c>
      <c r="F20" s="146" t="s">
        <v>35</v>
      </c>
      <c r="G20" s="146" t="s">
        <v>36</v>
      </c>
      <c r="H20" s="146" t="s">
        <v>36</v>
      </c>
      <c r="I20" s="146" t="s">
        <v>36</v>
      </c>
      <c r="K20" s="242"/>
    </row>
    <row r="21" spans="1:11" x14ac:dyDescent="0.2">
      <c r="A21" s="58" t="s">
        <v>37</v>
      </c>
      <c r="B21" s="59"/>
      <c r="C21" s="84"/>
      <c r="D21" s="85"/>
      <c r="E21" s="85"/>
      <c r="F21" s="62">
        <v>500000</v>
      </c>
      <c r="G21" s="62"/>
      <c r="H21" s="62"/>
      <c r="I21" s="62"/>
      <c r="K21" s="241"/>
    </row>
    <row r="22" spans="1:11" x14ac:dyDescent="0.2">
      <c r="A22" s="58" t="s">
        <v>38</v>
      </c>
      <c r="B22" s="59"/>
      <c r="C22" s="62">
        <f t="shared" ref="C22:I22" si="0">B33</f>
        <v>0</v>
      </c>
      <c r="D22" s="62">
        <f t="shared" si="0"/>
        <v>0</v>
      </c>
      <c r="E22" s="62">
        <f t="shared" si="0"/>
        <v>0</v>
      </c>
      <c r="F22" s="62">
        <f t="shared" si="0"/>
        <v>0</v>
      </c>
      <c r="G22" s="62">
        <f t="shared" si="0"/>
        <v>74911</v>
      </c>
      <c r="H22" s="62">
        <f t="shared" si="0"/>
        <v>0</v>
      </c>
      <c r="I22" s="62">
        <f t="shared" si="0"/>
        <v>0</v>
      </c>
      <c r="K22" s="2"/>
    </row>
    <row r="23" spans="1:11" x14ac:dyDescent="0.2">
      <c r="A23" s="58" t="s">
        <v>39</v>
      </c>
      <c r="B23" s="59"/>
      <c r="C23" s="84"/>
      <c r="D23" s="85"/>
      <c r="E23" s="85"/>
      <c r="F23" s="62"/>
      <c r="G23" s="62">
        <v>0</v>
      </c>
      <c r="H23" s="62"/>
      <c r="I23" s="62"/>
      <c r="K23" s="2"/>
    </row>
    <row r="24" spans="1:11" x14ac:dyDescent="0.2">
      <c r="A24" s="58" t="s">
        <v>40</v>
      </c>
      <c r="B24" s="59"/>
      <c r="C24" s="86"/>
      <c r="D24" s="87"/>
      <c r="E24" s="87"/>
      <c r="F24" s="63">
        <v>425089</v>
      </c>
      <c r="G24" s="62">
        <v>74911</v>
      </c>
      <c r="H24" s="62"/>
      <c r="I24" s="62"/>
      <c r="K24" s="2"/>
    </row>
    <row r="25" spans="1:11" x14ac:dyDescent="0.2">
      <c r="A25" s="58"/>
      <c r="B25" s="59"/>
      <c r="C25" s="63"/>
      <c r="D25" s="62"/>
      <c r="E25" s="62"/>
      <c r="F25" s="62"/>
      <c r="G25" s="62"/>
      <c r="H25" s="62"/>
      <c r="I25" s="62"/>
      <c r="K25" s="2"/>
    </row>
    <row r="26" spans="1:11" x14ac:dyDescent="0.2">
      <c r="A26" s="58" t="s">
        <v>41</v>
      </c>
      <c r="B26" s="51"/>
      <c r="C26" s="148"/>
      <c r="D26" s="148"/>
      <c r="E26" s="148"/>
      <c r="F26" s="148"/>
      <c r="G26" s="148"/>
      <c r="H26" s="148"/>
      <c r="I26" s="63"/>
    </row>
    <row r="27" spans="1:11" x14ac:dyDescent="0.2">
      <c r="A27" s="149" t="s">
        <v>42</v>
      </c>
      <c r="B27" s="59"/>
      <c r="C27" s="63"/>
      <c r="D27" s="150"/>
      <c r="E27" s="148"/>
      <c r="F27" s="148"/>
      <c r="G27" s="148"/>
      <c r="H27" s="148"/>
      <c r="I27" s="63"/>
    </row>
    <row r="28" spans="1:11" x14ac:dyDescent="0.2">
      <c r="A28" s="151" t="s">
        <v>43</v>
      </c>
      <c r="B28" s="152"/>
      <c r="C28" s="30"/>
      <c r="D28" s="30"/>
      <c r="E28" s="30"/>
      <c r="F28" s="62">
        <v>500000</v>
      </c>
      <c r="G28" s="62"/>
      <c r="H28" s="62"/>
      <c r="I28" s="62"/>
    </row>
    <row r="29" spans="1:11" x14ac:dyDescent="0.2">
      <c r="A29" s="151"/>
      <c r="B29" s="152"/>
      <c r="C29" s="63"/>
      <c r="D29" s="62"/>
      <c r="E29" s="62"/>
      <c r="F29" s="62"/>
      <c r="G29" s="62"/>
      <c r="H29" s="62"/>
      <c r="I29" s="62"/>
    </row>
    <row r="30" spans="1:11" x14ac:dyDescent="0.2">
      <c r="A30" s="151"/>
      <c r="B30" s="152"/>
      <c r="C30" s="63"/>
      <c r="D30" s="62"/>
      <c r="E30" s="62"/>
      <c r="F30" s="62"/>
      <c r="G30" s="62"/>
      <c r="H30" s="62"/>
      <c r="I30" s="62"/>
    </row>
    <row r="31" spans="1:11" x14ac:dyDescent="0.2">
      <c r="A31" s="58" t="s">
        <v>44</v>
      </c>
      <c r="B31" s="59"/>
      <c r="C31" s="63">
        <f t="shared" ref="C31:I31" si="1">SUM(C28:C30)</f>
        <v>0</v>
      </c>
      <c r="D31" s="63">
        <f t="shared" si="1"/>
        <v>0</v>
      </c>
      <c r="E31" s="63">
        <f t="shared" si="1"/>
        <v>0</v>
      </c>
      <c r="F31" s="63">
        <f t="shared" si="1"/>
        <v>500000</v>
      </c>
      <c r="G31" s="63">
        <f t="shared" si="1"/>
        <v>0</v>
      </c>
      <c r="H31" s="63">
        <f t="shared" si="1"/>
        <v>0</v>
      </c>
      <c r="I31" s="63">
        <f t="shared" si="1"/>
        <v>0</v>
      </c>
    </row>
    <row r="32" spans="1:11" x14ac:dyDescent="0.2">
      <c r="A32" s="58"/>
      <c r="B32" s="59"/>
      <c r="C32" s="63"/>
      <c r="D32" s="62"/>
      <c r="E32" s="62"/>
      <c r="F32" s="62"/>
      <c r="G32" s="62"/>
      <c r="H32" s="62"/>
      <c r="I32" s="62"/>
    </row>
    <row r="33" spans="1:9" x14ac:dyDescent="0.2">
      <c r="A33" s="58" t="s">
        <v>45</v>
      </c>
      <c r="B33" s="59"/>
      <c r="C33" s="63">
        <f>+C22+C23-C24+C31</f>
        <v>0</v>
      </c>
      <c r="D33" s="63">
        <f t="shared" ref="D33:I33" si="2">+D22+D23-D24+D31</f>
        <v>0</v>
      </c>
      <c r="E33" s="63">
        <f>+E22+E23-E24+E31</f>
        <v>0</v>
      </c>
      <c r="F33" s="63">
        <f t="shared" si="2"/>
        <v>74911</v>
      </c>
      <c r="G33" s="63">
        <f>+G22+G23-G24+G31</f>
        <v>0</v>
      </c>
      <c r="H33" s="63">
        <f>+H22+H23-H24+H31</f>
        <v>0</v>
      </c>
      <c r="I33" s="63">
        <f t="shared" si="2"/>
        <v>0</v>
      </c>
    </row>
    <row r="34" spans="1:9" x14ac:dyDescent="0.2">
      <c r="A34" s="151"/>
      <c r="B34" s="152"/>
      <c r="C34" s="153"/>
      <c r="D34" s="67"/>
      <c r="E34" s="67"/>
      <c r="F34" s="62"/>
      <c r="G34" s="62"/>
      <c r="H34" s="62"/>
      <c r="I34" s="62"/>
    </row>
    <row r="35" spans="1:9" x14ac:dyDescent="0.2">
      <c r="A35" s="58" t="s">
        <v>46</v>
      </c>
      <c r="B35" s="59"/>
      <c r="C35" s="36"/>
      <c r="D35" s="30"/>
      <c r="E35" s="30"/>
      <c r="F35" s="62">
        <v>74911</v>
      </c>
      <c r="G35" s="62">
        <v>0</v>
      </c>
      <c r="H35" s="62"/>
      <c r="I35" s="62"/>
    </row>
    <row r="36" spans="1:9" x14ac:dyDescent="0.2">
      <c r="A36" s="151"/>
      <c r="B36" s="152"/>
      <c r="C36" s="153"/>
      <c r="D36" s="67"/>
      <c r="E36" s="67"/>
      <c r="F36" s="62"/>
      <c r="G36" s="62"/>
      <c r="H36" s="62"/>
      <c r="I36" s="62"/>
    </row>
    <row r="37" spans="1:9" x14ac:dyDescent="0.2">
      <c r="A37" s="58" t="s">
        <v>47</v>
      </c>
      <c r="B37" s="154"/>
      <c r="C37" s="155">
        <f>C33-C35</f>
        <v>0</v>
      </c>
      <c r="D37" s="155">
        <f t="shared" ref="D37:I37" si="3">D33-D35</f>
        <v>0</v>
      </c>
      <c r="E37" s="155">
        <f t="shared" si="3"/>
        <v>0</v>
      </c>
      <c r="F37" s="156">
        <f t="shared" si="3"/>
        <v>0</v>
      </c>
      <c r="G37" s="156">
        <f t="shared" si="3"/>
        <v>0</v>
      </c>
      <c r="H37" s="156">
        <f t="shared" si="3"/>
        <v>0</v>
      </c>
      <c r="I37" s="156">
        <f t="shared" si="3"/>
        <v>0</v>
      </c>
    </row>
    <row r="38" spans="1:9" x14ac:dyDescent="0.2">
      <c r="A38" s="157"/>
      <c r="B38" s="157"/>
      <c r="C38" s="158"/>
      <c r="D38" s="158"/>
      <c r="E38" s="158"/>
      <c r="F38" s="158"/>
      <c r="G38" s="158"/>
      <c r="H38" s="158"/>
      <c r="I38" s="158"/>
    </row>
    <row r="39" spans="1:9" x14ac:dyDescent="0.2">
      <c r="A39" s="14" t="s">
        <v>48</v>
      </c>
      <c r="B39" s="15"/>
      <c r="C39" s="16"/>
      <c r="D39" s="16"/>
      <c r="E39" s="17"/>
      <c r="F39" s="17"/>
      <c r="G39" s="17"/>
      <c r="H39" s="17"/>
      <c r="I39" s="17"/>
    </row>
    <row r="40" spans="1:9" x14ac:dyDescent="0.2">
      <c r="A40" s="18" t="s">
        <v>49</v>
      </c>
      <c r="B40" s="19"/>
      <c r="C40" s="11"/>
      <c r="D40" s="11"/>
      <c r="E40" s="20"/>
      <c r="F40" s="20"/>
      <c r="G40" s="20"/>
      <c r="H40" s="20"/>
      <c r="I40" s="20"/>
    </row>
    <row r="41" spans="1:9" x14ac:dyDescent="0.2">
      <c r="A41" s="21"/>
      <c r="B41" s="22"/>
      <c r="C41" s="23"/>
      <c r="D41" s="23"/>
      <c r="E41" s="23"/>
      <c r="F41" s="23"/>
      <c r="G41" s="23"/>
      <c r="H41" s="23"/>
      <c r="I41" s="23"/>
    </row>
    <row r="42" spans="1:9" x14ac:dyDescent="0.2">
      <c r="A42" s="21" t="s">
        <v>50</v>
      </c>
      <c r="B42" s="22"/>
      <c r="C42" s="7"/>
      <c r="D42" s="7"/>
      <c r="E42" s="23"/>
      <c r="F42" s="23"/>
      <c r="G42" s="23"/>
      <c r="H42" s="23"/>
      <c r="I42" s="23"/>
    </row>
    <row r="43" spans="1:9" x14ac:dyDescent="0.2">
      <c r="A43" s="21"/>
      <c r="B43" s="22"/>
      <c r="C43" s="7"/>
      <c r="D43" s="7"/>
      <c r="E43" s="23"/>
      <c r="F43" s="23"/>
      <c r="G43" s="23"/>
      <c r="H43" s="23"/>
      <c r="I43" s="23"/>
    </row>
    <row r="44" spans="1:9" x14ac:dyDescent="0.2">
      <c r="A44" s="24" t="s">
        <v>51</v>
      </c>
      <c r="B44" s="25"/>
      <c r="C44" s="7"/>
      <c r="D44" s="7"/>
      <c r="E44" s="23"/>
      <c r="F44" s="23"/>
      <c r="G44" s="23"/>
      <c r="H44" s="23"/>
      <c r="I44" s="23"/>
    </row>
    <row r="45" spans="1:9" x14ac:dyDescent="0.2">
      <c r="A45" s="26" t="s">
        <v>52</v>
      </c>
      <c r="B45" s="27"/>
      <c r="C45" s="7"/>
      <c r="D45" s="7"/>
      <c r="E45" s="23"/>
      <c r="F45" s="23"/>
      <c r="G45" s="23"/>
      <c r="H45" s="23"/>
      <c r="I45" s="23"/>
    </row>
  </sheetData>
  <sheetProtection selectLockedCells="1"/>
  <mergeCells count="1">
    <mergeCell ref="A18:I18"/>
  </mergeCells>
  <printOptions horizontalCentered="1"/>
  <pageMargins left="0.75" right="0.75" top="0.6" bottom="0.55000000000000004" header="0.28000000000000003" footer="0.16"/>
  <pageSetup scale="94" orientation="landscape" r:id="rId1"/>
  <headerFooter alignWithMargins="0">
    <oddHeader>&amp;C&amp;"Arial,Bold"Report on Non-General Fund Information
&amp;"Arial,Regular"for Submittal to the 2020 Legislature</oddHeader>
    <oddFooter>&amp;LForm 37-47 (rev. 9/17/19)&amp;R&amp;D  &amp;T</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D0353-A822-46C3-9ACF-3A599A35F5D6}">
  <dimension ref="A1:L8"/>
  <sheetViews>
    <sheetView workbookViewId="0">
      <selection activeCell="L37" sqref="L37"/>
    </sheetView>
  </sheetViews>
  <sheetFormatPr defaultRowHeight="12.75" x14ac:dyDescent="0.2"/>
  <cols>
    <col min="2" max="2" width="7.42578125" style="138" customWidth="1"/>
    <col min="3" max="3" width="7" style="138" customWidth="1"/>
    <col min="4" max="6" width="9.140625" style="138"/>
    <col min="7" max="7" width="11.85546875" bestFit="1" customWidth="1"/>
    <col min="8" max="10" width="9.140625" style="138"/>
    <col min="11" max="11" width="6.5703125" style="138" customWidth="1"/>
    <col min="12" max="12" width="10.140625" bestFit="1" customWidth="1"/>
  </cols>
  <sheetData>
    <row r="1" spans="1:12" ht="15" x14ac:dyDescent="0.2">
      <c r="A1" s="39" t="s">
        <v>53</v>
      </c>
    </row>
    <row r="3" spans="1:12" ht="30" x14ac:dyDescent="0.2">
      <c r="A3" s="43" t="s">
        <v>54</v>
      </c>
      <c r="B3" s="43" t="s">
        <v>55</v>
      </c>
      <c r="C3" s="43" t="s">
        <v>56</v>
      </c>
      <c r="D3" s="43" t="s">
        <v>57</v>
      </c>
      <c r="E3" s="43" t="s">
        <v>58</v>
      </c>
      <c r="F3" s="43" t="s">
        <v>59</v>
      </c>
      <c r="G3" s="44" t="s">
        <v>60</v>
      </c>
      <c r="H3" s="43" t="s">
        <v>61</v>
      </c>
      <c r="I3" s="43" t="s">
        <v>62</v>
      </c>
      <c r="J3" s="43" t="s">
        <v>63</v>
      </c>
      <c r="K3" s="43" t="s">
        <v>64</v>
      </c>
      <c r="L3" s="43" t="s">
        <v>65</v>
      </c>
    </row>
    <row r="4" spans="1:12" ht="13.5" thickBot="1" x14ac:dyDescent="0.25">
      <c r="A4" t="s">
        <v>481</v>
      </c>
      <c r="B4" s="138" t="s">
        <v>67</v>
      </c>
      <c r="C4" s="138" t="s">
        <v>68</v>
      </c>
      <c r="D4" s="138">
        <v>2019</v>
      </c>
      <c r="E4" s="138">
        <v>376</v>
      </c>
      <c r="F4" s="138" t="s">
        <v>146</v>
      </c>
      <c r="G4" s="139">
        <v>500000</v>
      </c>
      <c r="H4" s="138" t="s">
        <v>70</v>
      </c>
      <c r="I4" s="138">
        <v>971</v>
      </c>
      <c r="J4" s="138" t="s">
        <v>497</v>
      </c>
      <c r="K4" s="138">
        <v>2</v>
      </c>
      <c r="L4" s="140">
        <v>43637</v>
      </c>
    </row>
    <row r="5" spans="1:12" x14ac:dyDescent="0.2">
      <c r="A5" s="41"/>
      <c r="B5" s="40"/>
      <c r="C5" s="40"/>
      <c r="D5" s="40"/>
      <c r="E5" s="40"/>
      <c r="F5" s="40"/>
      <c r="G5" s="42"/>
      <c r="H5" s="40"/>
      <c r="I5" s="40"/>
      <c r="J5" s="40"/>
      <c r="K5" s="40"/>
      <c r="L5" s="45"/>
    </row>
    <row r="6" spans="1:12" x14ac:dyDescent="0.2">
      <c r="A6" s="41"/>
      <c r="B6" s="40"/>
      <c r="C6" s="40"/>
      <c r="D6" s="40"/>
      <c r="E6" s="40"/>
      <c r="F6" s="40"/>
      <c r="G6" s="42"/>
      <c r="H6" s="40"/>
      <c r="I6" s="40"/>
      <c r="J6" s="40"/>
      <c r="K6" s="40"/>
      <c r="L6" s="45"/>
    </row>
    <row r="7" spans="1:12" x14ac:dyDescent="0.2">
      <c r="A7" s="41"/>
      <c r="B7" s="40"/>
      <c r="C7" s="40"/>
      <c r="D7" s="40"/>
      <c r="E7" s="40"/>
      <c r="F7" s="40"/>
      <c r="G7" s="42"/>
      <c r="H7" s="40"/>
      <c r="I7" s="40"/>
      <c r="J7" s="40"/>
      <c r="K7" s="40"/>
      <c r="L7" s="45"/>
    </row>
    <row r="8" spans="1:12" x14ac:dyDescent="0.2">
      <c r="A8" s="41"/>
      <c r="B8" s="40"/>
      <c r="C8" s="40"/>
      <c r="D8" s="40"/>
      <c r="E8" s="40"/>
      <c r="F8" s="40"/>
      <c r="G8" s="42"/>
      <c r="H8" s="40"/>
      <c r="I8" s="40"/>
      <c r="J8" s="40"/>
      <c r="K8" s="40"/>
      <c r="L8" s="45"/>
    </row>
  </sheetData>
  <pageMargins left="0.75" right="0.75" top="1" bottom="1" header="0.5" footer="0.5"/>
  <pageSetup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639E9-5F40-4F54-BE39-2A1120EAD4CA}">
  <dimension ref="A1"/>
  <sheetViews>
    <sheetView workbookViewId="0"/>
  </sheetViews>
  <sheetFormatPr defaultRowHeight="12.75"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D95C5-5380-4C85-8144-82C74F128BFA}">
  <dimension ref="A1:I47"/>
  <sheetViews>
    <sheetView workbookViewId="0">
      <selection activeCell="M32" sqref="M29:N32"/>
    </sheetView>
  </sheetViews>
  <sheetFormatPr defaultRowHeight="12.75" x14ac:dyDescent="0.2"/>
  <cols>
    <col min="1" max="2" width="14.7109375" style="94" customWidth="1"/>
    <col min="3" max="8" width="14" style="94" customWidth="1"/>
    <col min="9" max="9" width="13.140625" style="94" customWidth="1"/>
    <col min="10" max="10" width="9.140625" style="94" customWidth="1"/>
    <col min="11" max="16384" width="9.140625" style="94"/>
  </cols>
  <sheetData>
    <row r="1" spans="1:9" x14ac:dyDescent="0.2">
      <c r="A1" s="93"/>
      <c r="B1" s="93"/>
      <c r="C1" s="93"/>
      <c r="D1" s="93"/>
      <c r="E1" s="93"/>
      <c r="F1" s="93"/>
      <c r="G1" s="93"/>
      <c r="H1" s="93"/>
      <c r="I1" s="93"/>
    </row>
    <row r="2" spans="1:9" x14ac:dyDescent="0.2">
      <c r="A2" s="183" t="s">
        <v>0</v>
      </c>
      <c r="B2" s="184" t="s">
        <v>1</v>
      </c>
      <c r="C2" s="184"/>
      <c r="D2" s="184"/>
      <c r="E2" s="183"/>
      <c r="F2" s="183"/>
      <c r="G2" s="185" t="s">
        <v>2</v>
      </c>
      <c r="H2" s="186" t="s">
        <v>227</v>
      </c>
      <c r="I2" s="186"/>
    </row>
    <row r="3" spans="1:9" x14ac:dyDescent="0.2">
      <c r="A3" s="183" t="s">
        <v>4</v>
      </c>
      <c r="B3" s="187" t="s">
        <v>228</v>
      </c>
      <c r="C3" s="184"/>
      <c r="D3" s="184"/>
      <c r="E3" s="183"/>
      <c r="F3" s="183"/>
      <c r="G3" s="185" t="s">
        <v>6</v>
      </c>
      <c r="H3" s="188"/>
      <c r="I3" s="188"/>
    </row>
    <row r="4" spans="1:9" x14ac:dyDescent="0.2">
      <c r="A4" s="183" t="s">
        <v>8</v>
      </c>
      <c r="B4" s="186" t="s">
        <v>229</v>
      </c>
      <c r="C4" s="186"/>
      <c r="D4" s="186"/>
      <c r="E4" s="183"/>
      <c r="F4" s="183"/>
      <c r="G4" s="185" t="s">
        <v>10</v>
      </c>
      <c r="H4" s="187" t="s">
        <v>11</v>
      </c>
      <c r="I4" s="184"/>
    </row>
    <row r="5" spans="1:9" x14ac:dyDescent="0.2">
      <c r="A5" s="183" t="s">
        <v>12</v>
      </c>
      <c r="B5" s="186" t="s">
        <v>230</v>
      </c>
      <c r="C5" s="188"/>
      <c r="D5" s="188"/>
      <c r="E5" s="183"/>
      <c r="F5" s="183"/>
      <c r="G5" s="185" t="s">
        <v>14</v>
      </c>
      <c r="H5" s="189" t="s">
        <v>231</v>
      </c>
      <c r="I5" s="190"/>
    </row>
    <row r="6" spans="1:9" x14ac:dyDescent="0.2">
      <c r="A6" s="183"/>
      <c r="B6" s="183"/>
      <c r="C6" s="183"/>
      <c r="D6" s="183"/>
      <c r="E6" s="183"/>
      <c r="F6" s="183"/>
      <c r="G6" s="183"/>
      <c r="H6" s="183"/>
      <c r="I6" s="183"/>
    </row>
    <row r="7" spans="1:9" x14ac:dyDescent="0.2">
      <c r="A7" s="183"/>
      <c r="B7" s="183"/>
      <c r="C7" s="183"/>
      <c r="D7" s="183"/>
      <c r="E7" s="183"/>
      <c r="F7" s="183"/>
      <c r="G7" s="183"/>
      <c r="H7" s="183"/>
      <c r="I7" s="183"/>
    </row>
    <row r="8" spans="1:9" x14ac:dyDescent="0.2">
      <c r="A8" s="191" t="s">
        <v>15</v>
      </c>
      <c r="B8" s="183"/>
      <c r="C8" s="183"/>
      <c r="D8" s="183"/>
      <c r="E8" s="183"/>
      <c r="F8" s="183"/>
      <c r="G8" s="183"/>
      <c r="H8" s="183"/>
      <c r="I8" s="183"/>
    </row>
    <row r="9" spans="1:9" x14ac:dyDescent="0.2">
      <c r="A9" s="183" t="s">
        <v>232</v>
      </c>
      <c r="B9" s="183"/>
      <c r="C9" s="183"/>
      <c r="D9" s="183"/>
      <c r="E9" s="183"/>
      <c r="F9" s="183"/>
      <c r="G9" s="183"/>
      <c r="H9" s="183"/>
      <c r="I9" s="183"/>
    </row>
    <row r="10" spans="1:9" x14ac:dyDescent="0.2">
      <c r="A10" s="183" t="s">
        <v>233</v>
      </c>
      <c r="B10" s="183"/>
      <c r="C10" s="183"/>
      <c r="D10" s="183"/>
      <c r="E10" s="183"/>
      <c r="F10" s="183"/>
      <c r="G10" s="183"/>
      <c r="H10" s="183"/>
      <c r="I10" s="183"/>
    </row>
    <row r="11" spans="1:9" x14ac:dyDescent="0.2">
      <c r="A11" s="191" t="s">
        <v>18</v>
      </c>
      <c r="B11" s="191"/>
      <c r="C11" s="183"/>
      <c r="D11" s="183"/>
      <c r="E11" s="183"/>
      <c r="F11" s="183"/>
      <c r="G11" s="183"/>
      <c r="H11" s="183"/>
      <c r="I11" s="183"/>
    </row>
    <row r="12" spans="1:9" x14ac:dyDescent="0.2">
      <c r="A12" s="183" t="s">
        <v>234</v>
      </c>
      <c r="B12" s="183"/>
      <c r="C12" s="183"/>
      <c r="D12" s="183"/>
      <c r="E12" s="183"/>
      <c r="F12" s="183"/>
      <c r="G12" s="183"/>
      <c r="H12" s="183"/>
      <c r="I12" s="183"/>
    </row>
    <row r="13" spans="1:9" x14ac:dyDescent="0.2">
      <c r="A13" s="183" t="s">
        <v>235</v>
      </c>
      <c r="B13" s="183"/>
      <c r="C13" s="183"/>
      <c r="D13" s="183"/>
      <c r="E13" s="183"/>
      <c r="F13" s="183"/>
      <c r="G13" s="183"/>
      <c r="H13" s="183"/>
      <c r="I13" s="183"/>
    </row>
    <row r="14" spans="1:9" x14ac:dyDescent="0.2">
      <c r="A14" s="191" t="s">
        <v>20</v>
      </c>
      <c r="B14" s="191"/>
      <c r="C14" s="191"/>
      <c r="D14" s="183"/>
      <c r="E14" s="183"/>
      <c r="F14" s="183"/>
      <c r="G14" s="183"/>
      <c r="H14" s="183"/>
      <c r="I14" s="183"/>
    </row>
    <row r="15" spans="1:9" x14ac:dyDescent="0.2">
      <c r="A15" s="183" t="s">
        <v>236</v>
      </c>
      <c r="B15" s="183"/>
      <c r="C15" s="183"/>
      <c r="D15" s="183"/>
      <c r="E15" s="183"/>
      <c r="F15" s="183"/>
      <c r="G15" s="183"/>
      <c r="H15" s="183"/>
      <c r="I15" s="183"/>
    </row>
    <row r="16" spans="1:9" x14ac:dyDescent="0.2">
      <c r="A16" s="183" t="s">
        <v>237</v>
      </c>
      <c r="B16" s="183"/>
      <c r="C16" s="183"/>
      <c r="D16" s="183"/>
      <c r="E16" s="183"/>
      <c r="F16" s="183"/>
      <c r="G16" s="183"/>
      <c r="H16" s="183"/>
      <c r="I16" s="183"/>
    </row>
    <row r="17" spans="1:9" x14ac:dyDescent="0.2">
      <c r="A17" s="191" t="s">
        <v>22</v>
      </c>
      <c r="B17" s="191"/>
      <c r="C17" s="191"/>
      <c r="D17" s="191"/>
      <c r="E17" s="183"/>
      <c r="F17" s="183"/>
      <c r="G17" s="183"/>
      <c r="H17" s="183"/>
      <c r="I17" s="183"/>
    </row>
    <row r="18" spans="1:9" x14ac:dyDescent="0.2">
      <c r="A18" s="183"/>
      <c r="B18" s="183"/>
      <c r="C18" s="183"/>
      <c r="D18" s="183"/>
      <c r="E18" s="183"/>
      <c r="F18" s="183"/>
      <c r="G18" s="183"/>
      <c r="H18" s="183"/>
      <c r="I18" s="183"/>
    </row>
    <row r="19" spans="1:9" x14ac:dyDescent="0.2">
      <c r="A19" s="191" t="s">
        <v>24</v>
      </c>
      <c r="B19" s="183" t="s">
        <v>238</v>
      </c>
      <c r="C19" s="183"/>
      <c r="D19" s="183"/>
      <c r="E19" s="183"/>
      <c r="F19" s="183"/>
      <c r="G19" s="183"/>
      <c r="H19" s="183"/>
      <c r="I19" s="183"/>
    </row>
    <row r="20" spans="1:9" x14ac:dyDescent="0.2">
      <c r="A20" s="455" t="s">
        <v>27</v>
      </c>
      <c r="B20" s="455"/>
      <c r="C20" s="455"/>
      <c r="D20" s="455"/>
      <c r="E20" s="455"/>
      <c r="F20" s="455"/>
      <c r="G20" s="455"/>
      <c r="H20" s="455"/>
      <c r="I20" s="455"/>
    </row>
    <row r="21" spans="1:9" x14ac:dyDescent="0.2">
      <c r="A21" s="192"/>
      <c r="B21" s="193"/>
      <c r="C21" s="194" t="s">
        <v>28</v>
      </c>
      <c r="D21" s="194" t="s">
        <v>29</v>
      </c>
      <c r="E21" s="194" t="s">
        <v>30</v>
      </c>
      <c r="F21" s="194" t="s">
        <v>31</v>
      </c>
      <c r="G21" s="194" t="s">
        <v>32</v>
      </c>
      <c r="H21" s="194" t="s">
        <v>33</v>
      </c>
      <c r="I21" s="194" t="s">
        <v>34</v>
      </c>
    </row>
    <row r="22" spans="1:9" x14ac:dyDescent="0.2">
      <c r="A22" s="192"/>
      <c r="B22" s="193"/>
      <c r="C22" s="195" t="s">
        <v>35</v>
      </c>
      <c r="D22" s="196" t="s">
        <v>35</v>
      </c>
      <c r="E22" s="197" t="s">
        <v>35</v>
      </c>
      <c r="F22" s="197" t="s">
        <v>35</v>
      </c>
      <c r="G22" s="197" t="s">
        <v>36</v>
      </c>
      <c r="H22" s="197" t="s">
        <v>36</v>
      </c>
      <c r="I22" s="197" t="s">
        <v>36</v>
      </c>
    </row>
    <row r="23" spans="1:9" x14ac:dyDescent="0.2">
      <c r="A23" s="192" t="s">
        <v>37</v>
      </c>
      <c r="B23" s="193"/>
      <c r="C23" s="229">
        <v>1082471</v>
      </c>
      <c r="D23" s="229">
        <v>1098414</v>
      </c>
      <c r="E23" s="229">
        <v>1155431</v>
      </c>
      <c r="F23" s="199">
        <v>1155431</v>
      </c>
      <c r="G23" s="199">
        <v>837466</v>
      </c>
      <c r="H23" s="200">
        <v>837466</v>
      </c>
      <c r="I23" s="200">
        <v>837466</v>
      </c>
    </row>
    <row r="24" spans="1:9" x14ac:dyDescent="0.2">
      <c r="A24" s="192" t="s">
        <v>38</v>
      </c>
      <c r="B24" s="193"/>
      <c r="C24" s="199">
        <v>437150</v>
      </c>
      <c r="D24" s="199">
        <f t="shared" ref="D24:I24" si="0">C35</f>
        <v>119623</v>
      </c>
      <c r="E24" s="199">
        <f t="shared" si="0"/>
        <v>160726</v>
      </c>
      <c r="F24" s="199">
        <f t="shared" si="0"/>
        <v>35545</v>
      </c>
      <c r="G24" s="199">
        <f t="shared" si="0"/>
        <v>31632</v>
      </c>
      <c r="H24" s="199">
        <f t="shared" si="0"/>
        <v>20000</v>
      </c>
      <c r="I24" s="199">
        <f t="shared" si="0"/>
        <v>20000</v>
      </c>
    </row>
    <row r="25" spans="1:9" x14ac:dyDescent="0.2">
      <c r="A25" s="192" t="s">
        <v>39</v>
      </c>
      <c r="B25" s="193"/>
      <c r="C25" s="229">
        <v>283077</v>
      </c>
      <c r="D25" s="229">
        <v>283553</v>
      </c>
      <c r="E25" s="229">
        <v>286448</v>
      </c>
      <c r="F25" s="199">
        <v>301062</v>
      </c>
      <c r="G25" s="200">
        <v>300000</v>
      </c>
      <c r="H25" s="200">
        <v>300000</v>
      </c>
      <c r="I25" s="200">
        <v>300000</v>
      </c>
    </row>
    <row r="26" spans="1:9" x14ac:dyDescent="0.2">
      <c r="A26" s="192" t="s">
        <v>40</v>
      </c>
      <c r="B26" s="193"/>
      <c r="C26" s="229">
        <v>845051</v>
      </c>
      <c r="D26" s="230">
        <v>486369</v>
      </c>
      <c r="E26" s="229">
        <v>656201</v>
      </c>
      <c r="F26" s="198">
        <v>548752</v>
      </c>
      <c r="G26" s="200">
        <f>G25+G24-G37</f>
        <v>311632</v>
      </c>
      <c r="H26" s="200">
        <f>H25+H24-H37</f>
        <v>300000</v>
      </c>
      <c r="I26" s="200">
        <f>I25+I24-I37</f>
        <v>300000</v>
      </c>
    </row>
    <row r="27" spans="1:9" x14ac:dyDescent="0.2">
      <c r="A27" s="192"/>
      <c r="B27" s="193"/>
      <c r="C27" s="198"/>
      <c r="D27" s="199"/>
      <c r="E27" s="199"/>
      <c r="F27" s="199"/>
      <c r="G27" s="199"/>
      <c r="H27" s="199"/>
      <c r="I27" s="199"/>
    </row>
    <row r="28" spans="1:9" x14ac:dyDescent="0.2">
      <c r="A28" s="201" t="s">
        <v>41</v>
      </c>
      <c r="B28" s="202"/>
      <c r="C28" s="203"/>
      <c r="D28" s="203"/>
      <c r="E28" s="203"/>
      <c r="F28" s="203"/>
      <c r="G28" s="203"/>
      <c r="H28" s="203"/>
      <c r="I28" s="204"/>
    </row>
    <row r="29" spans="1:9" x14ac:dyDescent="0.2">
      <c r="A29" s="201" t="s">
        <v>42</v>
      </c>
      <c r="B29" s="205"/>
      <c r="C29" s="204"/>
      <c r="D29" s="206"/>
      <c r="E29" s="203"/>
      <c r="F29" s="203"/>
      <c r="G29" s="203"/>
      <c r="H29" s="203"/>
      <c r="I29" s="204"/>
    </row>
    <row r="30" spans="1:9" x14ac:dyDescent="0.2">
      <c r="A30" s="207" t="s">
        <v>43</v>
      </c>
      <c r="B30" s="208"/>
      <c r="C30" s="229">
        <v>244447</v>
      </c>
      <c r="D30" s="229">
        <v>243919</v>
      </c>
      <c r="E30" s="229">
        <v>244572</v>
      </c>
      <c r="F30" s="209">
        <v>243777</v>
      </c>
      <c r="G30" s="200"/>
      <c r="H30" s="200"/>
      <c r="I30" s="200"/>
    </row>
    <row r="31" spans="1:9" x14ac:dyDescent="0.2">
      <c r="A31" s="207"/>
      <c r="B31" s="208"/>
      <c r="C31" s="204"/>
      <c r="D31" s="209"/>
      <c r="E31" s="209"/>
      <c r="F31" s="209"/>
      <c r="G31" s="209"/>
      <c r="H31" s="209"/>
      <c r="I31" s="209"/>
    </row>
    <row r="32" spans="1:9" x14ac:dyDescent="0.2">
      <c r="A32" s="207"/>
      <c r="B32" s="208"/>
      <c r="C32" s="204"/>
      <c r="D32" s="209"/>
      <c r="E32" s="209"/>
      <c r="F32" s="209"/>
      <c r="G32" s="209"/>
      <c r="H32" s="209"/>
      <c r="I32" s="209"/>
    </row>
    <row r="33" spans="1:9" x14ac:dyDescent="0.2">
      <c r="A33" s="201" t="s">
        <v>44</v>
      </c>
      <c r="B33" s="205"/>
      <c r="C33" s="204">
        <f t="shared" ref="C33:I33" si="1">SUM(C30:C32)</f>
        <v>244447</v>
      </c>
      <c r="D33" s="204">
        <f t="shared" si="1"/>
        <v>243919</v>
      </c>
      <c r="E33" s="204">
        <f t="shared" si="1"/>
        <v>244572</v>
      </c>
      <c r="F33" s="204">
        <f t="shared" si="1"/>
        <v>243777</v>
      </c>
      <c r="G33" s="204">
        <f t="shared" si="1"/>
        <v>0</v>
      </c>
      <c r="H33" s="204">
        <f t="shared" si="1"/>
        <v>0</v>
      </c>
      <c r="I33" s="204">
        <f t="shared" si="1"/>
        <v>0</v>
      </c>
    </row>
    <row r="34" spans="1:9" x14ac:dyDescent="0.2">
      <c r="A34" s="192"/>
      <c r="B34" s="193"/>
      <c r="C34" s="198"/>
      <c r="D34" s="199"/>
      <c r="E34" s="199"/>
      <c r="F34" s="199"/>
      <c r="G34" s="199"/>
      <c r="H34" s="199"/>
      <c r="I34" s="199"/>
    </row>
    <row r="35" spans="1:9" x14ac:dyDescent="0.2">
      <c r="A35" s="192" t="s">
        <v>45</v>
      </c>
      <c r="B35" s="193"/>
      <c r="C35" s="198">
        <f t="shared" ref="C35:I35" si="2">+C24+C25-C26+C33</f>
        <v>119623</v>
      </c>
      <c r="D35" s="198">
        <f t="shared" si="2"/>
        <v>160726</v>
      </c>
      <c r="E35" s="198">
        <f t="shared" si="2"/>
        <v>35545</v>
      </c>
      <c r="F35" s="198">
        <f t="shared" si="2"/>
        <v>31632</v>
      </c>
      <c r="G35" s="198">
        <f t="shared" si="2"/>
        <v>20000</v>
      </c>
      <c r="H35" s="198">
        <f t="shared" si="2"/>
        <v>20000</v>
      </c>
      <c r="I35" s="198">
        <f t="shared" si="2"/>
        <v>20000</v>
      </c>
    </row>
    <row r="36" spans="1:9" x14ac:dyDescent="0.2">
      <c r="A36" s="210"/>
      <c r="B36" s="211"/>
      <c r="C36" s="212"/>
      <c r="D36" s="213"/>
      <c r="E36" s="213"/>
      <c r="F36" s="199"/>
      <c r="G36" s="199"/>
      <c r="H36" s="199"/>
      <c r="I36" s="199"/>
    </row>
    <row r="37" spans="1:9" x14ac:dyDescent="0.2">
      <c r="A37" s="192" t="s">
        <v>46</v>
      </c>
      <c r="B37" s="193"/>
      <c r="C37" s="229">
        <v>100868</v>
      </c>
      <c r="D37" s="229">
        <v>82636</v>
      </c>
      <c r="E37" s="229">
        <v>29897</v>
      </c>
      <c r="F37" s="199">
        <v>9292</v>
      </c>
      <c r="G37" s="200">
        <v>20000</v>
      </c>
      <c r="H37" s="200">
        <v>20000</v>
      </c>
      <c r="I37" s="200">
        <v>20000</v>
      </c>
    </row>
    <row r="38" spans="1:9" x14ac:dyDescent="0.2">
      <c r="A38" s="210"/>
      <c r="B38" s="211"/>
      <c r="C38" s="212"/>
      <c r="D38" s="213"/>
      <c r="E38" s="213"/>
      <c r="F38" s="199"/>
      <c r="G38" s="199"/>
      <c r="H38" s="199"/>
      <c r="I38" s="199"/>
    </row>
    <row r="39" spans="1:9" x14ac:dyDescent="0.2">
      <c r="A39" s="192" t="s">
        <v>47</v>
      </c>
      <c r="B39" s="214"/>
      <c r="C39" s="215">
        <f t="shared" ref="C39:I39" si="3">C35-C37</f>
        <v>18755</v>
      </c>
      <c r="D39" s="215">
        <f t="shared" si="3"/>
        <v>78090</v>
      </c>
      <c r="E39" s="215">
        <f t="shared" si="3"/>
        <v>5648</v>
      </c>
      <c r="F39" s="216">
        <f t="shared" si="3"/>
        <v>22340</v>
      </c>
      <c r="G39" s="216">
        <f t="shared" si="3"/>
        <v>0</v>
      </c>
      <c r="H39" s="216">
        <f t="shared" si="3"/>
        <v>0</v>
      </c>
      <c r="I39" s="216">
        <f t="shared" si="3"/>
        <v>0</v>
      </c>
    </row>
    <row r="40" spans="1:9" x14ac:dyDescent="0.2">
      <c r="A40" s="103"/>
      <c r="B40" s="103"/>
      <c r="C40" s="104"/>
      <c r="D40" s="104"/>
      <c r="E40" s="104"/>
      <c r="F40" s="104"/>
      <c r="G40" s="104"/>
      <c r="H40" s="104"/>
      <c r="I40" s="104"/>
    </row>
    <row r="41" spans="1:9" x14ac:dyDescent="0.2">
      <c r="A41" s="105" t="s">
        <v>48</v>
      </c>
      <c r="B41" s="95"/>
      <c r="C41" s="106"/>
      <c r="D41" s="106"/>
      <c r="E41" s="107"/>
      <c r="F41" s="107"/>
      <c r="G41" s="107"/>
      <c r="H41" s="107"/>
      <c r="I41" s="107"/>
    </row>
    <row r="42" spans="1:9" x14ac:dyDescent="0.2">
      <c r="A42" s="108" t="s">
        <v>49</v>
      </c>
      <c r="B42" s="100"/>
      <c r="C42" s="109"/>
      <c r="D42" s="109"/>
      <c r="E42" s="101"/>
      <c r="F42" s="101"/>
      <c r="G42" s="101"/>
      <c r="H42" s="101"/>
      <c r="I42" s="101"/>
    </row>
    <row r="43" spans="1:9" x14ac:dyDescent="0.2">
      <c r="A43" s="96"/>
      <c r="B43" s="97"/>
      <c r="C43" s="98"/>
      <c r="D43" s="98"/>
      <c r="E43" s="98"/>
      <c r="F43" s="98"/>
      <c r="G43" s="98"/>
      <c r="H43" s="98"/>
      <c r="I43" s="98"/>
    </row>
    <row r="44" spans="1:9" x14ac:dyDescent="0.2">
      <c r="A44" s="96" t="s">
        <v>50</v>
      </c>
      <c r="B44" s="97"/>
      <c r="C44" s="99"/>
      <c r="D44" s="99"/>
      <c r="E44" s="98"/>
      <c r="F44" s="98"/>
      <c r="G44" s="98"/>
      <c r="H44" s="98"/>
      <c r="I44" s="98"/>
    </row>
    <row r="45" spans="1:9" x14ac:dyDescent="0.2">
      <c r="A45" s="96"/>
      <c r="B45" s="97"/>
      <c r="C45" s="99"/>
      <c r="D45" s="99"/>
      <c r="E45" s="98"/>
      <c r="F45" s="98"/>
      <c r="G45" s="98"/>
      <c r="H45" s="98"/>
      <c r="I45" s="98"/>
    </row>
    <row r="46" spans="1:9" x14ac:dyDescent="0.2">
      <c r="A46" s="108" t="s">
        <v>51</v>
      </c>
      <c r="B46" s="102"/>
      <c r="C46" s="99"/>
      <c r="D46" s="99"/>
      <c r="E46" s="98"/>
      <c r="F46" s="98"/>
      <c r="G46" s="98"/>
      <c r="H46" s="98"/>
      <c r="I46" s="98"/>
    </row>
    <row r="47" spans="1:9" x14ac:dyDescent="0.2">
      <c r="A47" s="110" t="s">
        <v>52</v>
      </c>
      <c r="B47" s="111"/>
      <c r="C47" s="99"/>
      <c r="D47" s="99"/>
      <c r="E47" s="98"/>
      <c r="F47" s="98"/>
      <c r="G47" s="98"/>
      <c r="H47" s="98"/>
      <c r="I47" s="98"/>
    </row>
  </sheetData>
  <mergeCells count="1">
    <mergeCell ref="A20:I20"/>
  </mergeCells>
  <printOptions horizontalCentered="1"/>
  <pageMargins left="0.75000000000000011" right="0.75000000000000011" top="0.60000000000000009" bottom="0.55000000000000004" header="0.28000000000000003" footer="0.16000000000000003"/>
  <pageSetup scale="94" fitToWidth="0" fitToHeight="0" orientation="landscape" r:id="rId1"/>
  <headerFooter alignWithMargins="0">
    <oddHeader>&amp;C&amp;"-,Bold"Report on Non-General Fund Information
&amp;"-,Regular"for Submittal to the 2020 Legislature</oddHeader>
    <oddFooter>&amp;LForm 37-47 (rev. 9/17/19)&amp;R&amp;D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E5432-9EE9-408D-AA95-E66AE27028E4}">
  <dimension ref="A1:L10"/>
  <sheetViews>
    <sheetView workbookViewId="0">
      <selection activeCell="M32" sqref="M29:N32"/>
    </sheetView>
  </sheetViews>
  <sheetFormatPr defaultRowHeight="12.75" x14ac:dyDescent="0.2"/>
  <cols>
    <col min="1" max="6" width="9.140625" style="94" customWidth="1"/>
    <col min="7" max="7" width="11.28515625" style="94" bestFit="1" customWidth="1"/>
    <col min="8" max="10" width="9.140625" style="94" customWidth="1"/>
    <col min="11" max="11" width="6.5703125" style="94" customWidth="1"/>
    <col min="12" max="12" width="10.140625" style="94" bestFit="1" customWidth="1"/>
    <col min="13" max="13" width="9.140625" style="94" customWidth="1"/>
    <col min="14" max="16384" width="9.140625" style="94"/>
  </cols>
  <sheetData>
    <row r="1" spans="1:12" ht="15" x14ac:dyDescent="0.2">
      <c r="A1" s="112" t="s">
        <v>53</v>
      </c>
    </row>
    <row r="3" spans="1:12" ht="30" x14ac:dyDescent="0.2">
      <c r="A3" s="113" t="s">
        <v>54</v>
      </c>
      <c r="B3" s="113" t="s">
        <v>55</v>
      </c>
      <c r="C3" s="113" t="s">
        <v>56</v>
      </c>
      <c r="D3" s="113" t="s">
        <v>57</v>
      </c>
      <c r="E3" s="113" t="s">
        <v>58</v>
      </c>
      <c r="F3" s="113" t="s">
        <v>59</v>
      </c>
      <c r="G3" s="114" t="s">
        <v>60</v>
      </c>
      <c r="H3" s="113" t="s">
        <v>61</v>
      </c>
      <c r="I3" s="113" t="s">
        <v>62</v>
      </c>
      <c r="J3" s="113" t="s">
        <v>63</v>
      </c>
      <c r="K3" s="113" t="s">
        <v>64</v>
      </c>
      <c r="L3" s="113" t="s">
        <v>65</v>
      </c>
    </row>
    <row r="4" spans="1:12" x14ac:dyDescent="0.2">
      <c r="A4" s="115" t="s">
        <v>239</v>
      </c>
      <c r="B4" s="116" t="s">
        <v>67</v>
      </c>
      <c r="C4" s="116" t="s">
        <v>68</v>
      </c>
      <c r="D4" s="116">
        <v>2017</v>
      </c>
      <c r="E4" s="116">
        <v>306</v>
      </c>
      <c r="F4" s="115" t="s">
        <v>69</v>
      </c>
      <c r="G4" s="117">
        <v>-467.58</v>
      </c>
      <c r="H4" s="116" t="s">
        <v>70</v>
      </c>
      <c r="I4" s="116">
        <v>972</v>
      </c>
      <c r="J4" s="115" t="s">
        <v>114</v>
      </c>
      <c r="K4" s="116">
        <v>12</v>
      </c>
      <c r="L4" s="118">
        <v>43308</v>
      </c>
    </row>
    <row r="5" spans="1:12" x14ac:dyDescent="0.2">
      <c r="A5" s="115" t="s">
        <v>239</v>
      </c>
      <c r="B5" s="116" t="s">
        <v>67</v>
      </c>
      <c r="C5" s="116" t="s">
        <v>68</v>
      </c>
      <c r="D5" s="116">
        <v>2018</v>
      </c>
      <c r="E5" s="116">
        <v>306</v>
      </c>
      <c r="F5" s="115" t="s">
        <v>69</v>
      </c>
      <c r="G5" s="117">
        <v>-5180.72</v>
      </c>
      <c r="H5" s="116" t="s">
        <v>70</v>
      </c>
      <c r="I5" s="116">
        <v>972</v>
      </c>
      <c r="J5" s="115" t="s">
        <v>114</v>
      </c>
      <c r="K5" s="116">
        <v>13</v>
      </c>
      <c r="L5" s="118">
        <v>43308</v>
      </c>
    </row>
    <row r="6" spans="1:12" x14ac:dyDescent="0.2">
      <c r="A6" s="115" t="s">
        <v>239</v>
      </c>
      <c r="B6" s="116" t="s">
        <v>67</v>
      </c>
      <c r="C6" s="116" t="s">
        <v>68</v>
      </c>
      <c r="D6" s="116">
        <v>2019</v>
      </c>
      <c r="E6" s="116">
        <v>306</v>
      </c>
      <c r="F6" s="115" t="s">
        <v>69</v>
      </c>
      <c r="G6" s="117">
        <v>125000</v>
      </c>
      <c r="H6" s="116" t="s">
        <v>70</v>
      </c>
      <c r="I6" s="116">
        <v>971</v>
      </c>
      <c r="J6" s="115" t="s">
        <v>74</v>
      </c>
      <c r="K6" s="116">
        <v>5</v>
      </c>
      <c r="L6" s="118">
        <v>43532</v>
      </c>
    </row>
    <row r="7" spans="1:12" x14ac:dyDescent="0.2">
      <c r="A7" s="115" t="s">
        <v>239</v>
      </c>
      <c r="B7" s="116" t="s">
        <v>67</v>
      </c>
      <c r="C7" s="116" t="s">
        <v>68</v>
      </c>
      <c r="D7" s="116">
        <v>2019</v>
      </c>
      <c r="E7" s="116">
        <v>306</v>
      </c>
      <c r="F7" s="115" t="s">
        <v>69</v>
      </c>
      <c r="G7" s="117">
        <v>5648.3</v>
      </c>
      <c r="H7" s="116" t="s">
        <v>70</v>
      </c>
      <c r="I7" s="116">
        <v>971</v>
      </c>
      <c r="J7" s="115" t="s">
        <v>114</v>
      </c>
      <c r="K7" s="116">
        <v>11</v>
      </c>
      <c r="L7" s="118">
        <v>43308</v>
      </c>
    </row>
    <row r="8" spans="1:12" x14ac:dyDescent="0.2">
      <c r="A8" s="115" t="s">
        <v>239</v>
      </c>
      <c r="B8" s="116" t="s">
        <v>67</v>
      </c>
      <c r="C8" s="116" t="s">
        <v>68</v>
      </c>
      <c r="D8" s="116">
        <v>2019</v>
      </c>
      <c r="E8" s="116">
        <v>306</v>
      </c>
      <c r="F8" s="115" t="s">
        <v>69</v>
      </c>
      <c r="G8" s="117">
        <v>125000</v>
      </c>
      <c r="H8" s="116" t="s">
        <v>70</v>
      </c>
      <c r="I8" s="116">
        <v>971</v>
      </c>
      <c r="J8" s="115" t="s">
        <v>87</v>
      </c>
      <c r="K8" s="116">
        <v>5</v>
      </c>
      <c r="L8" s="118">
        <v>43404</v>
      </c>
    </row>
    <row r="9" spans="1:12" x14ac:dyDescent="0.2">
      <c r="A9" s="115" t="s">
        <v>239</v>
      </c>
      <c r="B9" s="116" t="s">
        <v>67</v>
      </c>
      <c r="C9" s="116" t="s">
        <v>68</v>
      </c>
      <c r="D9" s="116">
        <v>2019</v>
      </c>
      <c r="E9" s="116">
        <v>306</v>
      </c>
      <c r="F9" s="115" t="s">
        <v>69</v>
      </c>
      <c r="G9" s="117">
        <v>-6223</v>
      </c>
      <c r="H9" s="116" t="s">
        <v>70</v>
      </c>
      <c r="I9" s="116">
        <v>972</v>
      </c>
      <c r="J9" s="115" t="s">
        <v>88</v>
      </c>
      <c r="K9" s="116">
        <v>12</v>
      </c>
      <c r="L9" s="118">
        <v>43433</v>
      </c>
    </row>
    <row r="10" spans="1:12" ht="13.5" thickBot="1" x14ac:dyDescent="0.25">
      <c r="A10" s="115"/>
      <c r="B10" s="116"/>
      <c r="C10" s="116"/>
      <c r="D10" s="116"/>
      <c r="E10" s="116"/>
      <c r="F10" s="115"/>
      <c r="G10" s="119">
        <f>SUM(G4:G9)</f>
        <v>243777</v>
      </c>
      <c r="H10" s="116"/>
      <c r="I10" s="116"/>
      <c r="J10" s="115"/>
      <c r="K10" s="116"/>
      <c r="L10" s="118"/>
    </row>
  </sheetData>
  <pageMargins left="0.75" right="0.75" top="1" bottom="1"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19A58-92F8-43B1-9019-CC343436FD57}">
  <sheetPr>
    <pageSetUpPr fitToPage="1"/>
  </sheetPr>
  <dimension ref="A1:I45"/>
  <sheetViews>
    <sheetView zoomScaleNormal="100" workbookViewId="0">
      <selection activeCell="M32" sqref="M29:N32"/>
    </sheetView>
  </sheetViews>
  <sheetFormatPr defaultRowHeight="12.75" x14ac:dyDescent="0.2"/>
  <cols>
    <col min="1" max="2" width="14.7109375" customWidth="1"/>
    <col min="3" max="8" width="14" customWidth="1"/>
    <col min="9" max="9" width="13.140625" customWidth="1"/>
  </cols>
  <sheetData>
    <row r="1" spans="1:9" x14ac:dyDescent="0.2">
      <c r="A1" s="1"/>
      <c r="B1" s="1"/>
      <c r="C1" s="1"/>
      <c r="D1" s="1"/>
      <c r="E1" s="1"/>
      <c r="F1" s="1"/>
      <c r="G1" s="1"/>
      <c r="H1" s="1"/>
      <c r="I1" s="1"/>
    </row>
    <row r="2" spans="1:9" x14ac:dyDescent="0.2">
      <c r="A2" s="53" t="s">
        <v>0</v>
      </c>
      <c r="B2" s="49" t="s">
        <v>1</v>
      </c>
      <c r="C2" s="49"/>
      <c r="D2" s="49"/>
      <c r="E2" s="55"/>
      <c r="F2" s="53"/>
      <c r="G2" s="144" t="s">
        <v>2</v>
      </c>
      <c r="H2" s="134" t="s">
        <v>505</v>
      </c>
      <c r="I2" s="49"/>
    </row>
    <row r="3" spans="1:9" x14ac:dyDescent="0.2">
      <c r="A3" s="53" t="s">
        <v>4</v>
      </c>
      <c r="B3" s="81" t="s">
        <v>506</v>
      </c>
      <c r="C3" s="49"/>
      <c r="D3" s="49"/>
      <c r="E3" s="55"/>
      <c r="F3" s="53"/>
      <c r="G3" s="144" t="s">
        <v>6</v>
      </c>
      <c r="H3" s="135" t="s">
        <v>507</v>
      </c>
      <c r="I3" s="51"/>
    </row>
    <row r="4" spans="1:9" x14ac:dyDescent="0.2">
      <c r="A4" s="53" t="s">
        <v>8</v>
      </c>
      <c r="B4" s="81" t="s">
        <v>508</v>
      </c>
      <c r="C4" s="49"/>
      <c r="D4" s="49"/>
      <c r="E4" s="55"/>
      <c r="F4" s="53"/>
      <c r="G4" s="144" t="s">
        <v>10</v>
      </c>
      <c r="H4" s="81" t="s">
        <v>11</v>
      </c>
      <c r="I4" s="49"/>
    </row>
    <row r="5" spans="1:9" x14ac:dyDescent="0.2">
      <c r="A5" s="53" t="s">
        <v>12</v>
      </c>
      <c r="B5" s="81" t="s">
        <v>230</v>
      </c>
      <c r="C5" s="51"/>
      <c r="D5" s="51"/>
      <c r="E5" s="55"/>
      <c r="F5" s="53"/>
      <c r="G5" s="144" t="s">
        <v>14</v>
      </c>
      <c r="H5" s="82" t="s">
        <v>509</v>
      </c>
      <c r="I5" s="51"/>
    </row>
    <row r="6" spans="1:9" x14ac:dyDescent="0.2">
      <c r="A6" s="53"/>
      <c r="B6" s="53"/>
      <c r="C6" s="53"/>
      <c r="D6" s="53"/>
      <c r="E6" s="53"/>
      <c r="F6" s="53"/>
      <c r="G6" s="53"/>
      <c r="H6" s="53"/>
      <c r="I6" s="53"/>
    </row>
    <row r="7" spans="1:9" x14ac:dyDescent="0.2">
      <c r="A7" s="53"/>
      <c r="B7" s="53"/>
      <c r="C7" s="53"/>
      <c r="D7" s="53"/>
      <c r="E7" s="53"/>
      <c r="F7" s="53"/>
      <c r="G7" s="53"/>
      <c r="H7" s="53"/>
      <c r="I7" s="53"/>
    </row>
    <row r="8" spans="1:9" x14ac:dyDescent="0.2">
      <c r="A8" s="53" t="s">
        <v>15</v>
      </c>
      <c r="B8" s="53"/>
      <c r="C8" s="55"/>
      <c r="D8" s="55"/>
      <c r="E8" s="55"/>
      <c r="F8" s="55"/>
      <c r="G8" s="55"/>
      <c r="H8" s="55"/>
      <c r="I8" s="55"/>
    </row>
    <row r="9" spans="1:9" ht="27.75" customHeight="1" x14ac:dyDescent="0.2">
      <c r="A9" s="456" t="s">
        <v>510</v>
      </c>
      <c r="B9" s="456"/>
      <c r="C9" s="456"/>
      <c r="D9" s="456"/>
      <c r="E9" s="456"/>
      <c r="F9" s="456"/>
      <c r="G9" s="456"/>
      <c r="H9" s="456"/>
      <c r="I9" s="456"/>
    </row>
    <row r="10" spans="1:9" x14ac:dyDescent="0.2">
      <c r="A10" s="53" t="s">
        <v>18</v>
      </c>
      <c r="B10" s="53"/>
      <c r="C10" s="55"/>
      <c r="D10" s="55"/>
      <c r="E10" s="55"/>
      <c r="F10" s="55"/>
      <c r="G10" s="55"/>
      <c r="H10" s="55"/>
      <c r="I10" s="55"/>
    </row>
    <row r="11" spans="1:9" x14ac:dyDescent="0.2">
      <c r="A11" s="141" t="s">
        <v>511</v>
      </c>
      <c r="B11" s="53"/>
      <c r="C11" s="55"/>
      <c r="D11" s="55"/>
      <c r="E11" s="55"/>
      <c r="F11" s="55"/>
      <c r="G11" s="55"/>
      <c r="H11" s="55"/>
      <c r="I11" s="55"/>
    </row>
    <row r="12" spans="1:9" x14ac:dyDescent="0.2">
      <c r="A12" s="53" t="s">
        <v>20</v>
      </c>
      <c r="B12" s="53"/>
      <c r="C12" s="55"/>
      <c r="D12" s="55"/>
      <c r="E12" s="55"/>
      <c r="F12" s="55"/>
      <c r="G12" s="55"/>
      <c r="H12" s="55"/>
      <c r="I12" s="55"/>
    </row>
    <row r="13" spans="1:9" x14ac:dyDescent="0.2">
      <c r="A13" s="141" t="s">
        <v>512</v>
      </c>
      <c r="B13" s="53"/>
      <c r="C13" s="55"/>
      <c r="D13" s="55"/>
      <c r="E13" s="55"/>
      <c r="F13" s="55"/>
      <c r="G13" s="55"/>
      <c r="H13" s="55"/>
      <c r="I13" s="55"/>
    </row>
    <row r="14" spans="1:9" x14ac:dyDescent="0.2">
      <c r="A14" s="57" t="s">
        <v>22</v>
      </c>
      <c r="B14" s="53"/>
      <c r="C14" s="55"/>
      <c r="D14" s="55"/>
      <c r="E14" s="55"/>
      <c r="F14" s="55"/>
      <c r="G14" s="55"/>
      <c r="H14" s="55"/>
      <c r="I14" s="55"/>
    </row>
    <row r="15" spans="1:9" x14ac:dyDescent="0.2">
      <c r="A15" s="53"/>
      <c r="B15" s="53"/>
      <c r="C15" s="55"/>
      <c r="D15" s="55"/>
      <c r="E15" s="55"/>
      <c r="F15" s="55"/>
      <c r="G15" s="55"/>
      <c r="H15" s="55"/>
      <c r="I15" s="55"/>
    </row>
    <row r="16" spans="1:9" x14ac:dyDescent="0.2">
      <c r="A16" s="57" t="s">
        <v>513</v>
      </c>
      <c r="B16" s="53"/>
      <c r="C16" s="55"/>
      <c r="D16" s="55"/>
      <c r="E16" s="55"/>
      <c r="F16" s="55"/>
      <c r="G16" s="55"/>
      <c r="H16" s="55"/>
      <c r="I16" s="55"/>
    </row>
    <row r="17" spans="1:9" s="2" customFormat="1" x14ac:dyDescent="0.2">
      <c r="A17" s="57" t="s">
        <v>514</v>
      </c>
      <c r="B17" s="53"/>
      <c r="C17" s="55"/>
      <c r="D17" s="55"/>
      <c r="E17" s="55"/>
      <c r="F17" s="55"/>
      <c r="G17" s="55"/>
      <c r="H17" s="55"/>
      <c r="I17" s="55"/>
    </row>
    <row r="18" spans="1:9" x14ac:dyDescent="0.2">
      <c r="A18" s="448" t="s">
        <v>27</v>
      </c>
      <c r="B18" s="449"/>
      <c r="C18" s="449"/>
      <c r="D18" s="449"/>
      <c r="E18" s="449"/>
      <c r="F18" s="449"/>
      <c r="G18" s="449"/>
      <c r="H18" s="449"/>
      <c r="I18" s="450"/>
    </row>
    <row r="19" spans="1:9" x14ac:dyDescent="0.2">
      <c r="A19" s="58"/>
      <c r="B19" s="59"/>
      <c r="C19" s="145" t="s">
        <v>28</v>
      </c>
      <c r="D19" s="145" t="s">
        <v>29</v>
      </c>
      <c r="E19" s="145" t="s">
        <v>30</v>
      </c>
      <c r="F19" s="145" t="s">
        <v>31</v>
      </c>
      <c r="G19" s="145" t="s">
        <v>32</v>
      </c>
      <c r="H19" s="145" t="s">
        <v>33</v>
      </c>
      <c r="I19" s="145" t="s">
        <v>34</v>
      </c>
    </row>
    <row r="20" spans="1:9" x14ac:dyDescent="0.2">
      <c r="A20" s="58"/>
      <c r="B20" s="59"/>
      <c r="C20" s="146" t="s">
        <v>35</v>
      </c>
      <c r="D20" s="147" t="s">
        <v>35</v>
      </c>
      <c r="E20" s="146" t="s">
        <v>35</v>
      </c>
      <c r="F20" s="146" t="s">
        <v>35</v>
      </c>
      <c r="G20" s="146" t="s">
        <v>36</v>
      </c>
      <c r="H20" s="146" t="s">
        <v>36</v>
      </c>
      <c r="I20" s="146" t="s">
        <v>36</v>
      </c>
    </row>
    <row r="21" spans="1:9" x14ac:dyDescent="0.2">
      <c r="A21" s="58" t="s">
        <v>37</v>
      </c>
      <c r="B21" s="59"/>
      <c r="C21" s="85">
        <v>1431618</v>
      </c>
      <c r="D21" s="85">
        <v>1663511</v>
      </c>
      <c r="E21" s="85">
        <v>1958011</v>
      </c>
      <c r="F21" s="62">
        <v>2049537</v>
      </c>
      <c r="G21" s="62">
        <v>2474946</v>
      </c>
      <c r="H21" s="62">
        <v>2474946</v>
      </c>
      <c r="I21" s="62">
        <v>2474946</v>
      </c>
    </row>
    <row r="22" spans="1:9" x14ac:dyDescent="0.2">
      <c r="A22" s="58" t="s">
        <v>38</v>
      </c>
      <c r="B22" s="59"/>
      <c r="C22" s="62">
        <v>606703</v>
      </c>
      <c r="D22" s="62">
        <f t="shared" ref="D22:I22" si="0">C33</f>
        <v>664153</v>
      </c>
      <c r="E22" s="62">
        <f t="shared" si="0"/>
        <v>465033</v>
      </c>
      <c r="F22" s="62">
        <f t="shared" si="0"/>
        <v>414527</v>
      </c>
      <c r="G22" s="62">
        <f t="shared" si="0"/>
        <v>605595</v>
      </c>
      <c r="H22" s="62">
        <f t="shared" si="0"/>
        <v>435595</v>
      </c>
      <c r="I22" s="62">
        <f t="shared" si="0"/>
        <v>265595</v>
      </c>
    </row>
    <row r="23" spans="1:9" x14ac:dyDescent="0.2">
      <c r="A23" s="58" t="s">
        <v>39</v>
      </c>
      <c r="B23" s="59"/>
      <c r="C23" s="85">
        <v>55046</v>
      </c>
      <c r="D23" s="85">
        <v>45135</v>
      </c>
      <c r="E23" s="85">
        <v>78288</v>
      </c>
      <c r="F23" s="62">
        <v>79276</v>
      </c>
      <c r="G23" s="62">
        <v>80000</v>
      </c>
      <c r="H23" s="62">
        <v>80000</v>
      </c>
      <c r="I23" s="62">
        <v>80000</v>
      </c>
    </row>
    <row r="24" spans="1:9" x14ac:dyDescent="0.2">
      <c r="A24" s="58" t="s">
        <v>40</v>
      </c>
      <c r="B24" s="59"/>
      <c r="C24" s="85">
        <v>1027324</v>
      </c>
      <c r="D24" s="87">
        <v>1354480</v>
      </c>
      <c r="E24" s="85">
        <v>1814086</v>
      </c>
      <c r="F24" s="63">
        <v>1996872</v>
      </c>
      <c r="G24" s="62">
        <v>2350000</v>
      </c>
      <c r="H24" s="62">
        <v>2350000</v>
      </c>
      <c r="I24" s="62">
        <v>2350000</v>
      </c>
    </row>
    <row r="25" spans="1:9" x14ac:dyDescent="0.2">
      <c r="A25" s="58"/>
      <c r="B25" s="59"/>
      <c r="C25" s="63"/>
      <c r="D25" s="62"/>
      <c r="E25" s="62"/>
      <c r="F25" s="62"/>
      <c r="G25" s="62"/>
      <c r="H25" s="62"/>
      <c r="I25" s="62"/>
    </row>
    <row r="26" spans="1:9" x14ac:dyDescent="0.2">
      <c r="A26" s="58" t="s">
        <v>41</v>
      </c>
      <c r="B26" s="51"/>
      <c r="C26" s="148"/>
      <c r="D26" s="148"/>
      <c r="E26" s="148"/>
      <c r="F26" s="148"/>
      <c r="G26" s="148"/>
      <c r="H26" s="148"/>
      <c r="I26" s="63"/>
    </row>
    <row r="27" spans="1:9" x14ac:dyDescent="0.2">
      <c r="A27" s="149" t="s">
        <v>42</v>
      </c>
      <c r="B27" s="59"/>
      <c r="C27" s="63"/>
      <c r="D27" s="150"/>
      <c r="E27" s="148"/>
      <c r="F27" s="148"/>
      <c r="G27" s="148"/>
      <c r="H27" s="148"/>
      <c r="I27" s="63"/>
    </row>
    <row r="28" spans="1:9" x14ac:dyDescent="0.2">
      <c r="A28" s="151"/>
      <c r="B28" s="152"/>
      <c r="C28" s="85">
        <v>1029728</v>
      </c>
      <c r="D28" s="85">
        <v>1110225</v>
      </c>
      <c r="E28" s="85">
        <v>1685292</v>
      </c>
      <c r="F28" s="62">
        <v>2108664</v>
      </c>
      <c r="G28" s="62">
        <v>2100000</v>
      </c>
      <c r="H28" s="62">
        <v>2100000</v>
      </c>
      <c r="I28" s="62">
        <v>2100000</v>
      </c>
    </row>
    <row r="29" spans="1:9" x14ac:dyDescent="0.2">
      <c r="A29" s="151"/>
      <c r="B29" s="152"/>
      <c r="C29" s="63"/>
      <c r="D29" s="62"/>
      <c r="E29" s="62"/>
      <c r="F29" s="62"/>
      <c r="G29" s="62"/>
      <c r="H29" s="62"/>
      <c r="I29" s="62"/>
    </row>
    <row r="30" spans="1:9" x14ac:dyDescent="0.2">
      <c r="A30" s="151"/>
      <c r="B30" s="152"/>
      <c r="C30" s="63"/>
      <c r="D30" s="62"/>
      <c r="E30" s="62"/>
      <c r="F30" s="62"/>
      <c r="G30" s="62"/>
      <c r="H30" s="62"/>
      <c r="I30" s="62"/>
    </row>
    <row r="31" spans="1:9" x14ac:dyDescent="0.2">
      <c r="A31" s="58" t="s">
        <v>44</v>
      </c>
      <c r="B31" s="59"/>
      <c r="C31" s="63">
        <f t="shared" ref="C31:I31" si="1">SUM(C28:C30)</f>
        <v>1029728</v>
      </c>
      <c r="D31" s="63">
        <f t="shared" si="1"/>
        <v>1110225</v>
      </c>
      <c r="E31" s="63">
        <f t="shared" si="1"/>
        <v>1685292</v>
      </c>
      <c r="F31" s="63">
        <f t="shared" si="1"/>
        <v>2108664</v>
      </c>
      <c r="G31" s="63">
        <f t="shared" si="1"/>
        <v>2100000</v>
      </c>
      <c r="H31" s="63">
        <f t="shared" si="1"/>
        <v>2100000</v>
      </c>
      <c r="I31" s="63">
        <f t="shared" si="1"/>
        <v>2100000</v>
      </c>
    </row>
    <row r="32" spans="1:9" x14ac:dyDescent="0.2">
      <c r="A32" s="58"/>
      <c r="B32" s="59"/>
      <c r="C32" s="63"/>
      <c r="D32" s="62"/>
      <c r="E32" s="62"/>
      <c r="F32" s="62"/>
      <c r="G32" s="62"/>
      <c r="H32" s="62"/>
      <c r="I32" s="62"/>
    </row>
    <row r="33" spans="1:9" x14ac:dyDescent="0.2">
      <c r="A33" s="58" t="s">
        <v>45</v>
      </c>
      <c r="B33" s="59"/>
      <c r="C33" s="63">
        <f>+C22+C23-C24+C31</f>
        <v>664153</v>
      </c>
      <c r="D33" s="63">
        <f t="shared" ref="D33:I33" si="2">+D22+D23-D24+D31</f>
        <v>465033</v>
      </c>
      <c r="E33" s="63">
        <f>+E22+E23-E24+E31</f>
        <v>414527</v>
      </c>
      <c r="F33" s="63">
        <f>+F22+F23-F24+F31</f>
        <v>605595</v>
      </c>
      <c r="G33" s="63">
        <f>+G22+G23-G24+G31</f>
        <v>435595</v>
      </c>
      <c r="H33" s="63">
        <f>+H22+H23-H24+H31</f>
        <v>265595</v>
      </c>
      <c r="I33" s="63">
        <f t="shared" si="2"/>
        <v>95595</v>
      </c>
    </row>
    <row r="34" spans="1:9" x14ac:dyDescent="0.2">
      <c r="A34" s="151"/>
      <c r="B34" s="152"/>
      <c r="C34" s="153"/>
      <c r="D34" s="67"/>
      <c r="E34" s="67"/>
      <c r="F34" s="62"/>
      <c r="G34" s="62"/>
      <c r="H34" s="62"/>
      <c r="I34" s="62"/>
    </row>
    <row r="35" spans="1:9" x14ac:dyDescent="0.2">
      <c r="A35" s="58" t="s">
        <v>46</v>
      </c>
      <c r="B35" s="59"/>
      <c r="C35" s="88">
        <v>35868</v>
      </c>
      <c r="D35" s="85">
        <v>121493</v>
      </c>
      <c r="E35" s="85">
        <v>57240</v>
      </c>
      <c r="F35" s="62">
        <v>116254</v>
      </c>
      <c r="G35" s="62">
        <v>90000</v>
      </c>
      <c r="H35" s="62">
        <v>90000</v>
      </c>
      <c r="I35" s="62">
        <v>90000</v>
      </c>
    </row>
    <row r="36" spans="1:9" x14ac:dyDescent="0.2">
      <c r="A36" s="151"/>
      <c r="B36" s="152"/>
      <c r="C36" s="153"/>
      <c r="D36" s="67"/>
      <c r="E36" s="67"/>
      <c r="F36" s="62"/>
      <c r="G36" s="62"/>
      <c r="H36" s="62"/>
      <c r="I36" s="62"/>
    </row>
    <row r="37" spans="1:9" x14ac:dyDescent="0.2">
      <c r="A37" s="58" t="s">
        <v>47</v>
      </c>
      <c r="B37" s="154"/>
      <c r="C37" s="155">
        <f>C33-C35</f>
        <v>628285</v>
      </c>
      <c r="D37" s="155">
        <f t="shared" ref="D37:I37" si="3">D33-D35</f>
        <v>343540</v>
      </c>
      <c r="E37" s="155">
        <f t="shared" si="3"/>
        <v>357287</v>
      </c>
      <c r="F37" s="156">
        <f t="shared" si="3"/>
        <v>489341</v>
      </c>
      <c r="G37" s="156">
        <f t="shared" si="3"/>
        <v>345595</v>
      </c>
      <c r="H37" s="156">
        <f t="shared" si="3"/>
        <v>175595</v>
      </c>
      <c r="I37" s="156">
        <f t="shared" si="3"/>
        <v>5595</v>
      </c>
    </row>
    <row r="38" spans="1:9" x14ac:dyDescent="0.2">
      <c r="A38" s="157"/>
      <c r="B38" s="157"/>
      <c r="C38" s="158"/>
      <c r="D38" s="158"/>
      <c r="E38" s="158"/>
      <c r="F38" s="158"/>
      <c r="G38" s="158"/>
      <c r="H38" s="158"/>
      <c r="I38" s="158"/>
    </row>
    <row r="39" spans="1:9" x14ac:dyDescent="0.2">
      <c r="A39" s="159" t="s">
        <v>48</v>
      </c>
      <c r="B39" s="49"/>
      <c r="C39" s="160"/>
      <c r="D39" s="160"/>
      <c r="E39" s="160"/>
      <c r="F39" s="160"/>
      <c r="G39" s="160"/>
      <c r="H39" s="160"/>
      <c r="I39" s="160"/>
    </row>
    <row r="40" spans="1:9" x14ac:dyDescent="0.2">
      <c r="A40" s="161" t="s">
        <v>49</v>
      </c>
      <c r="B40" s="152"/>
      <c r="C40" s="67"/>
      <c r="D40" s="67"/>
      <c r="E40" s="67"/>
      <c r="F40" s="67"/>
      <c r="G40" s="67"/>
      <c r="H40" s="67"/>
      <c r="I40" s="67"/>
    </row>
    <row r="41" spans="1:9" x14ac:dyDescent="0.2">
      <c r="A41" s="21"/>
      <c r="B41" s="22"/>
      <c r="C41" s="23"/>
      <c r="D41" s="23"/>
      <c r="E41" s="23"/>
      <c r="F41" s="23"/>
      <c r="G41" s="23"/>
      <c r="H41" s="23"/>
      <c r="I41" s="23"/>
    </row>
    <row r="42" spans="1:9" x14ac:dyDescent="0.2">
      <c r="A42" s="21" t="s">
        <v>50</v>
      </c>
      <c r="B42" s="22"/>
      <c r="C42" s="7"/>
      <c r="D42" s="7"/>
      <c r="E42" s="23"/>
      <c r="F42" s="23"/>
      <c r="G42" s="23"/>
      <c r="H42" s="23"/>
      <c r="I42" s="23"/>
    </row>
    <row r="43" spans="1:9" x14ac:dyDescent="0.2">
      <c r="A43" s="21"/>
      <c r="B43" s="22"/>
      <c r="C43" s="7"/>
      <c r="D43" s="7"/>
      <c r="E43" s="23"/>
      <c r="F43" s="23"/>
      <c r="G43" s="23"/>
      <c r="H43" s="23"/>
      <c r="I43" s="23"/>
    </row>
    <row r="44" spans="1:9" x14ac:dyDescent="0.2">
      <c r="A44" s="24" t="s">
        <v>51</v>
      </c>
      <c r="B44" s="25"/>
      <c r="C44" s="7"/>
      <c r="D44" s="7"/>
      <c r="E44" s="23"/>
      <c r="F44" s="23"/>
      <c r="G44" s="23"/>
      <c r="H44" s="23"/>
      <c r="I44" s="23"/>
    </row>
    <row r="45" spans="1:9" x14ac:dyDescent="0.2">
      <c r="A45" s="26" t="s">
        <v>52</v>
      </c>
      <c r="B45" s="27"/>
      <c r="C45" s="7"/>
      <c r="D45" s="7"/>
      <c r="E45" s="23"/>
      <c r="F45" s="23"/>
      <c r="G45" s="23"/>
      <c r="H45" s="23"/>
      <c r="I45" s="23"/>
    </row>
  </sheetData>
  <sheetProtection selectLockedCells="1"/>
  <mergeCells count="2">
    <mergeCell ref="A9:I9"/>
    <mergeCell ref="A18:I18"/>
  </mergeCells>
  <printOptions horizontalCentered="1"/>
  <pageMargins left="0.75" right="0.75" top="0.6" bottom="0.55000000000000004" header="0.28000000000000003" footer="0.16"/>
  <pageSetup scale="91" orientation="landscape" r:id="rId1"/>
  <headerFooter alignWithMargins="0">
    <oddHeader>&amp;C&amp;"Arial,Bold"Report on Non-General Fund Information
&amp;"Arial,Regular"for Submittal to the 2020 Legislature</oddHeader>
    <oddFooter>&amp;LForm 37-47 (rev. 9/17/19)&amp;R&amp;D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66</vt:i4>
      </vt:variant>
      <vt:variant>
        <vt:lpstr>Named Ranges</vt:lpstr>
      </vt:variant>
      <vt:variant>
        <vt:i4>1</vt:i4>
      </vt:variant>
    </vt:vector>
  </HeadingPairs>
  <TitlesOfParts>
    <vt:vector size="67" baseType="lpstr">
      <vt:lpstr>S-302</vt:lpstr>
      <vt:lpstr>JV - S-302 Details</vt:lpstr>
      <vt:lpstr>S-303</vt:lpstr>
      <vt:lpstr>JV - S-303 Details</vt:lpstr>
      <vt:lpstr>S-305</vt:lpstr>
      <vt:lpstr>JV - S-305 Details</vt:lpstr>
      <vt:lpstr>S-306</vt:lpstr>
      <vt:lpstr>JV - S-306 Details</vt:lpstr>
      <vt:lpstr>S-308</vt:lpstr>
      <vt:lpstr>JV - S-308 Details</vt:lpstr>
      <vt:lpstr>S-309</vt:lpstr>
      <vt:lpstr>JV - S-309 Details</vt:lpstr>
      <vt:lpstr>S-312</vt:lpstr>
      <vt:lpstr>JV - S-312 Details</vt:lpstr>
      <vt:lpstr>S-313</vt:lpstr>
      <vt:lpstr>JV - S-313 Details</vt:lpstr>
      <vt:lpstr>S-314</vt:lpstr>
      <vt:lpstr>JV - S-314 Details</vt:lpstr>
      <vt:lpstr>S-316, 318</vt:lpstr>
      <vt:lpstr>JV - S-316,0318 Details</vt:lpstr>
      <vt:lpstr>S-317</vt:lpstr>
      <vt:lpstr>JV -S-317 Details </vt:lpstr>
      <vt:lpstr>S-319</vt:lpstr>
      <vt:lpstr>JV - S-319 Details</vt:lpstr>
      <vt:lpstr>S-320</vt:lpstr>
      <vt:lpstr>JV - S-320 Details</vt:lpstr>
      <vt:lpstr>S-321</vt:lpstr>
      <vt:lpstr>JV - S-321 Details</vt:lpstr>
      <vt:lpstr>S-323</vt:lpstr>
      <vt:lpstr>JV - S-323 Details</vt:lpstr>
      <vt:lpstr>S-325</vt:lpstr>
      <vt:lpstr>JV - S-325 Details</vt:lpstr>
      <vt:lpstr>S-326</vt:lpstr>
      <vt:lpstr>JV - S-326 Details</vt:lpstr>
      <vt:lpstr>S-328</vt:lpstr>
      <vt:lpstr>JV - S-328 Details</vt:lpstr>
      <vt:lpstr>S-342 </vt:lpstr>
      <vt:lpstr>JV - S-342 Details</vt:lpstr>
      <vt:lpstr>S-343</vt:lpstr>
      <vt:lpstr>JV_-_S-343_Details</vt:lpstr>
      <vt:lpstr>S-344</vt:lpstr>
      <vt:lpstr>JV S-344 Details</vt:lpstr>
      <vt:lpstr>S-347</vt:lpstr>
      <vt:lpstr>JV - S-347 Details</vt:lpstr>
      <vt:lpstr>S-348</vt:lpstr>
      <vt:lpstr>S-349</vt:lpstr>
      <vt:lpstr>JV - S-349 Details</vt:lpstr>
      <vt:lpstr>S-351</vt:lpstr>
      <vt:lpstr>JV - S-351 Details</vt:lpstr>
      <vt:lpstr>S-353</vt:lpstr>
      <vt:lpstr>JV - S-353 Details</vt:lpstr>
      <vt:lpstr>S-354</vt:lpstr>
      <vt:lpstr>JV - S-354 Details</vt:lpstr>
      <vt:lpstr>S-355</vt:lpstr>
      <vt:lpstr>JV - S-355 Details</vt:lpstr>
      <vt:lpstr>S-359, S-360</vt:lpstr>
      <vt:lpstr>JV - S-359, 360 Details</vt:lpstr>
      <vt:lpstr>S-362</vt:lpstr>
      <vt:lpstr>JV S-362 Details</vt:lpstr>
      <vt:lpstr>S-371</vt:lpstr>
      <vt:lpstr>S-373</vt:lpstr>
      <vt:lpstr>S-375</vt:lpstr>
      <vt:lpstr>JV - S-375 Details</vt:lpstr>
      <vt:lpstr>S-376</vt:lpstr>
      <vt:lpstr>JV - S-376 Details</vt:lpstr>
      <vt:lpstr>Sheet1</vt:lpstr>
      <vt:lpstr>'S-306'!Print_Area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Kristine V. Castillo</dc:creator>
  <cp:lastModifiedBy>Kristine V. Castillo</cp:lastModifiedBy>
  <cp:lastPrinted>2019-11-22T20:58:22Z</cp:lastPrinted>
  <dcterms:created xsi:type="dcterms:W3CDTF">2019-11-08T21:04:24Z</dcterms:created>
  <dcterms:modified xsi:type="dcterms:W3CDTF">2019-12-06T20:30:30Z</dcterms:modified>
</cp:coreProperties>
</file>