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Budget\Report on Non-General Fund Information\FY 20 2021 Leg\Divisions Response\"/>
    </mc:Choice>
  </mc:AlternateContent>
  <xr:revisionPtr revIDLastSave="0" documentId="13_ncr:1_{6F38BCD7-692F-4C7E-B1C2-9589B5103C1B}" xr6:coauthVersionLast="36" xr6:coauthVersionMax="36" xr10:uidLastSave="{00000000-0000-0000-0000-000000000000}"/>
  <bookViews>
    <workbookView xWindow="0" yWindow="0" windowWidth="19200" windowHeight="11385" firstSheet="9" activeTab="21" xr2:uid="{DC071D19-144B-48E1-911D-F58CEE6A5B71}"/>
  </bookViews>
  <sheets>
    <sheet name="S-504" sheetId="59" r:id="rId1"/>
    <sheet name="S-505" sheetId="89" r:id="rId2"/>
    <sheet name="S-507" sheetId="1" r:id="rId3"/>
    <sheet name="S-509" sheetId="69" r:id="rId4"/>
    <sheet name="S-510" sheetId="94" r:id="rId5"/>
    <sheet name="S-511" sheetId="74" r:id="rId6"/>
    <sheet name="S-512" sheetId="30" r:id="rId7"/>
    <sheet name="S-513" sheetId="31" r:id="rId8"/>
    <sheet name="S-514" sheetId="75" r:id="rId9"/>
    <sheet name="S-516" sheetId="32" r:id="rId10"/>
    <sheet name="S-517" sheetId="33" r:id="rId11"/>
    <sheet name="S-518" sheetId="34" r:id="rId12"/>
    <sheet name="S-519" sheetId="35" r:id="rId13"/>
    <sheet name="S-520" sheetId="70" r:id="rId14"/>
    <sheet name="S-523" sheetId="82" r:id="rId15"/>
    <sheet name="S-524" sheetId="76" r:id="rId16"/>
    <sheet name="S-525" sheetId="93" r:id="rId17"/>
    <sheet name="S-526" sheetId="77" r:id="rId18"/>
    <sheet name="S-529" sheetId="78" r:id="rId19"/>
    <sheet name="S-530" sheetId="60" r:id="rId20"/>
    <sheet name="S-535" sheetId="61" r:id="rId21"/>
    <sheet name="S-538" sheetId="90" r:id="rId22"/>
    <sheet name="S-539" sheetId="91" r:id="rId23"/>
    <sheet name="S-541" sheetId="2" r:id="rId24"/>
    <sheet name="S-544" sheetId="3" r:id="rId25"/>
    <sheet name="S-545" sheetId="95" r:id="rId26"/>
    <sheet name="S-546" sheetId="96" r:id="rId27"/>
    <sheet name="S-547" sheetId="97" r:id="rId28"/>
    <sheet name="S-551" sheetId="79" r:id="rId29"/>
    <sheet name="S-554" sheetId="4" r:id="rId30"/>
    <sheet name="S-555" sheetId="6" r:id="rId31"/>
    <sheet name="S-561" sheetId="36" r:id="rId32"/>
    <sheet name="S-562" sheetId="37" r:id="rId33"/>
    <sheet name="S-563" sheetId="38" r:id="rId34"/>
    <sheet name="S-564" sheetId="80" r:id="rId35"/>
    <sheet name="S-567" sheetId="5" r:id="rId36"/>
    <sheet name="S-568" sheetId="7" r:id="rId37"/>
    <sheet name="S-570" sheetId="62" r:id="rId38"/>
    <sheet name="S-571" sheetId="8" r:id="rId39"/>
    <sheet name="S-573" sheetId="9" r:id="rId40"/>
    <sheet name="S-574" sheetId="87" r:id="rId41"/>
    <sheet name="S-575" sheetId="71" r:id="rId42"/>
    <sheet name="S-577" sheetId="39" r:id="rId43"/>
    <sheet name="S-580" sheetId="81" r:id="rId44"/>
    <sheet name="S-582" sheetId="63" r:id="rId45"/>
    <sheet name="S-584" sheetId="10" r:id="rId46"/>
    <sheet name="S-585" sheetId="11" r:id="rId47"/>
    <sheet name="S-588" sheetId="12" r:id="rId48"/>
    <sheet name="S-590" sheetId="40" r:id="rId49"/>
    <sheet name="S- 593" sheetId="88" r:id="rId50"/>
    <sheet name="S-594" sheetId="83" r:id="rId51"/>
    <sheet name="S-595" sheetId="41" r:id="rId52"/>
    <sheet name="S-596" sheetId="72" r:id="rId53"/>
    <sheet name="S-599" sheetId="13" r:id="rId54"/>
    <sheet name="S-602" sheetId="64" r:id="rId55"/>
    <sheet name="S-603" sheetId="14" r:id="rId56"/>
    <sheet name="S-605" sheetId="15" r:id="rId57"/>
    <sheet name="S-606" sheetId="16" r:id="rId58"/>
    <sheet name="S-607" sheetId="65" r:id="rId59"/>
    <sheet name="S-608" sheetId="17" r:id="rId60"/>
    <sheet name="S-609" sheetId="42" r:id="rId61"/>
    <sheet name="S-610" sheetId="18" r:id="rId62"/>
    <sheet name="S-611" sheetId="43" r:id="rId63"/>
    <sheet name="S-612" sheetId="44" r:id="rId64"/>
    <sheet name="S-613" sheetId="19" r:id="rId65"/>
    <sheet name="S-617" sheetId="45" r:id="rId66"/>
    <sheet name="S-622" sheetId="46" r:id="rId67"/>
    <sheet name="S-624" sheetId="47" r:id="rId68"/>
    <sheet name="S-630" sheetId="84" r:id="rId69"/>
    <sheet name="S-632" sheetId="92" r:id="rId70"/>
    <sheet name="S-634" sheetId="66" r:id="rId71"/>
    <sheet name="S-637" sheetId="48" r:id="rId72"/>
    <sheet name="S-640" sheetId="67" r:id="rId73"/>
    <sheet name="S-642" sheetId="49" r:id="rId74"/>
    <sheet name="S-645" sheetId="50" r:id="rId75"/>
    <sheet name="S-646" sheetId="51" r:id="rId76"/>
    <sheet name="S-647" sheetId="52" r:id="rId77"/>
    <sheet name="S-648" sheetId="53" r:id="rId78"/>
    <sheet name="S-649" sheetId="54" r:id="rId79"/>
    <sheet name="S-650" sheetId="55" r:id="rId80"/>
    <sheet name="S-651" sheetId="68" r:id="rId81"/>
    <sheet name="S-653" sheetId="56" r:id="rId82"/>
    <sheet name="S-654" sheetId="20" r:id="rId83"/>
    <sheet name="S-655" sheetId="21" r:id="rId84"/>
    <sheet name="S-656" sheetId="22" r:id="rId85"/>
    <sheet name="S-657" sheetId="23" r:id="rId86"/>
    <sheet name="S-658" sheetId="24" r:id="rId87"/>
    <sheet name="S-660" sheetId="25" r:id="rId88"/>
    <sheet name="S-661" sheetId="26" r:id="rId89"/>
    <sheet name="S-662" sheetId="27" r:id="rId90"/>
    <sheet name="S-663" sheetId="57" r:id="rId91"/>
    <sheet name="S-664" sheetId="58" r:id="rId92"/>
    <sheet name="S-674" sheetId="85" r:id="rId93"/>
    <sheet name="S-679" sheetId="28" r:id="rId94"/>
    <sheet name="S-680" sheetId="29" r:id="rId95"/>
    <sheet name="S-681" sheetId="86" r:id="rId9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5" i="97" l="1"/>
  <c r="E35" i="97"/>
  <c r="C33" i="97"/>
  <c r="D22" i="97" s="1"/>
  <c r="D33" i="97" s="1"/>
  <c r="I31" i="97"/>
  <c r="H31" i="97"/>
  <c r="G31" i="97"/>
  <c r="F31" i="97"/>
  <c r="E31" i="97"/>
  <c r="D31" i="97"/>
  <c r="C31" i="97"/>
  <c r="C33" i="96"/>
  <c r="C37" i="96" s="1"/>
  <c r="I31" i="96"/>
  <c r="H31" i="96"/>
  <c r="G31" i="96"/>
  <c r="F31" i="96"/>
  <c r="E31" i="96"/>
  <c r="D31" i="96"/>
  <c r="C31" i="96"/>
  <c r="I31" i="95"/>
  <c r="H31" i="95"/>
  <c r="G31" i="95"/>
  <c r="F31" i="95"/>
  <c r="E31" i="95"/>
  <c r="D31" i="95"/>
  <c r="C31" i="95"/>
  <c r="C33" i="95" s="1"/>
  <c r="C33" i="94"/>
  <c r="D22" i="94" s="1"/>
  <c r="D33" i="94" s="1"/>
  <c r="I31" i="94"/>
  <c r="H31" i="94"/>
  <c r="G31" i="94"/>
  <c r="F31" i="94"/>
  <c r="E31" i="94"/>
  <c r="D31" i="94"/>
  <c r="C31" i="94"/>
  <c r="C36" i="93"/>
  <c r="D25" i="93" s="1"/>
  <c r="D36" i="93" s="1"/>
  <c r="I34" i="93"/>
  <c r="H34" i="93"/>
  <c r="G34" i="93"/>
  <c r="F34" i="93"/>
  <c r="E34" i="93"/>
  <c r="D34" i="93"/>
  <c r="C34" i="93"/>
  <c r="E22" i="97" l="1"/>
  <c r="E33" i="97" s="1"/>
  <c r="D37" i="97"/>
  <c r="D22" i="95"/>
  <c r="D33" i="95" s="1"/>
  <c r="C37" i="95"/>
  <c r="C37" i="97"/>
  <c r="D22" i="96"/>
  <c r="D33" i="96" s="1"/>
  <c r="E22" i="94"/>
  <c r="E33" i="94" s="1"/>
  <c r="D37" i="94"/>
  <c r="C37" i="94"/>
  <c r="E25" i="93"/>
  <c r="E36" i="93" s="1"/>
  <c r="D40" i="93"/>
  <c r="C40" i="93"/>
  <c r="D37" i="96" l="1"/>
  <c r="E22" i="96"/>
  <c r="E33" i="96" s="1"/>
  <c r="E22" i="95"/>
  <c r="E33" i="95" s="1"/>
  <c r="D37" i="95"/>
  <c r="E37" i="97"/>
  <c r="F22" i="97"/>
  <c r="F33" i="97" s="1"/>
  <c r="F22" i="94"/>
  <c r="F33" i="94" s="1"/>
  <c r="E37" i="94"/>
  <c r="F25" i="93"/>
  <c r="F36" i="93" s="1"/>
  <c r="E40" i="93"/>
  <c r="G22" i="97" l="1"/>
  <c r="G33" i="97" s="1"/>
  <c r="F37" i="97"/>
  <c r="F22" i="95"/>
  <c r="F33" i="95" s="1"/>
  <c r="E37" i="95"/>
  <c r="E37" i="96"/>
  <c r="F22" i="96"/>
  <c r="F33" i="96" s="1"/>
  <c r="F37" i="94"/>
  <c r="G22" i="94"/>
  <c r="G33" i="94" s="1"/>
  <c r="F40" i="93"/>
  <c r="G25" i="93"/>
  <c r="G36" i="93" s="1"/>
  <c r="F37" i="96" l="1"/>
  <c r="G22" i="96"/>
  <c r="G33" i="96" s="1"/>
  <c r="F37" i="95"/>
  <c r="G22" i="95"/>
  <c r="G33" i="95" s="1"/>
  <c r="H22" i="97"/>
  <c r="H33" i="97" s="1"/>
  <c r="G37" i="97"/>
  <c r="G37" i="94"/>
  <c r="H22" i="94"/>
  <c r="H33" i="94" s="1"/>
  <c r="H25" i="93"/>
  <c r="H36" i="93" s="1"/>
  <c r="G40" i="93"/>
  <c r="G37" i="95" l="1"/>
  <c r="H22" i="95"/>
  <c r="H33" i="95" s="1"/>
  <c r="H37" i="97"/>
  <c r="I22" i="97"/>
  <c r="I33" i="97" s="1"/>
  <c r="I37" i="97" s="1"/>
  <c r="H22" i="96"/>
  <c r="H33" i="96" s="1"/>
  <c r="G37" i="96"/>
  <c r="H37" i="94"/>
  <c r="I22" i="94"/>
  <c r="I33" i="94" s="1"/>
  <c r="I37" i="94" s="1"/>
  <c r="H40" i="93"/>
  <c r="I25" i="93"/>
  <c r="I36" i="93" s="1"/>
  <c r="I40" i="93" s="1"/>
  <c r="I22" i="96" l="1"/>
  <c r="I33" i="96" s="1"/>
  <c r="I37" i="96" s="1"/>
  <c r="H37" i="96"/>
  <c r="H37" i="95"/>
  <c r="I22" i="95"/>
  <c r="I33" i="95" s="1"/>
  <c r="I37" i="95" s="1"/>
  <c r="C34" i="92" l="1"/>
  <c r="C38" i="92" s="1"/>
  <c r="I32" i="92"/>
  <c r="H32" i="92"/>
  <c r="G32" i="92"/>
  <c r="F32" i="92"/>
  <c r="E32" i="92"/>
  <c r="D32" i="92"/>
  <c r="C32" i="92"/>
  <c r="C35" i="91"/>
  <c r="D24" i="91" s="1"/>
  <c r="D35" i="91" s="1"/>
  <c r="I33" i="91"/>
  <c r="H33" i="91"/>
  <c r="G33" i="91"/>
  <c r="F33" i="91"/>
  <c r="E33" i="91"/>
  <c r="D33" i="91"/>
  <c r="C33" i="91"/>
  <c r="I33" i="90"/>
  <c r="H33" i="90"/>
  <c r="G33" i="90"/>
  <c r="F33" i="90"/>
  <c r="E33" i="90"/>
  <c r="D33" i="90"/>
  <c r="C33" i="90"/>
  <c r="C35" i="90" s="1"/>
  <c r="C33" i="89"/>
  <c r="D22" i="89" s="1"/>
  <c r="D33" i="89" s="1"/>
  <c r="I31" i="89"/>
  <c r="H31" i="89"/>
  <c r="G31" i="89"/>
  <c r="F31" i="89"/>
  <c r="E31" i="89"/>
  <c r="D31" i="89"/>
  <c r="C31" i="89"/>
  <c r="D23" i="92" l="1"/>
  <c r="D34" i="92" s="1"/>
  <c r="E24" i="91"/>
  <c r="E35" i="91" s="1"/>
  <c r="D39" i="91"/>
  <c r="C39" i="90"/>
  <c r="D24" i="90"/>
  <c r="D35" i="90" s="1"/>
  <c r="C39" i="91"/>
  <c r="D37" i="89"/>
  <c r="E22" i="89"/>
  <c r="E33" i="89" s="1"/>
  <c r="C37" i="89"/>
  <c r="D38" i="92" l="1"/>
  <c r="E23" i="92"/>
  <c r="E34" i="92" s="1"/>
  <c r="D39" i="90"/>
  <c r="E24" i="90"/>
  <c r="E35" i="90" s="1"/>
  <c r="F24" i="91"/>
  <c r="F35" i="91" s="1"/>
  <c r="E39" i="91"/>
  <c r="F22" i="89"/>
  <c r="F33" i="89" s="1"/>
  <c r="E37" i="89"/>
  <c r="F23" i="92" l="1"/>
  <c r="F34" i="92" s="1"/>
  <c r="E38" i="92"/>
  <c r="F39" i="91"/>
  <c r="G24" i="91"/>
  <c r="G35" i="91" s="1"/>
  <c r="F24" i="90"/>
  <c r="F35" i="90" s="1"/>
  <c r="E39" i="90"/>
  <c r="F37" i="89"/>
  <c r="G22" i="89"/>
  <c r="G33" i="89" s="1"/>
  <c r="F38" i="92" l="1"/>
  <c r="G23" i="92"/>
  <c r="G34" i="92" s="1"/>
  <c r="G24" i="90"/>
  <c r="G35" i="90" s="1"/>
  <c r="F39" i="90"/>
  <c r="G39" i="91"/>
  <c r="H24" i="91"/>
  <c r="H35" i="91" s="1"/>
  <c r="G37" i="89"/>
  <c r="H22" i="89"/>
  <c r="H33" i="89" s="1"/>
  <c r="G38" i="92" l="1"/>
  <c r="H23" i="92"/>
  <c r="H34" i="92" s="1"/>
  <c r="I24" i="91"/>
  <c r="I35" i="91" s="1"/>
  <c r="I39" i="91" s="1"/>
  <c r="H39" i="91"/>
  <c r="H24" i="90"/>
  <c r="H35" i="90" s="1"/>
  <c r="G39" i="90"/>
  <c r="H37" i="89"/>
  <c r="I22" i="89"/>
  <c r="I33" i="89" s="1"/>
  <c r="I37" i="89" s="1"/>
  <c r="H38" i="92" l="1"/>
  <c r="I23" i="92"/>
  <c r="I34" i="92" s="1"/>
  <c r="I38" i="92" s="1"/>
  <c r="I24" i="90"/>
  <c r="I35" i="90" s="1"/>
  <c r="I39" i="90" s="1"/>
  <c r="H39" i="90"/>
  <c r="C39" i="88" l="1"/>
  <c r="C43" i="88" s="1"/>
  <c r="I37" i="88"/>
  <c r="H37" i="88"/>
  <c r="G37" i="88"/>
  <c r="F37" i="88"/>
  <c r="E37" i="88"/>
  <c r="D37" i="88"/>
  <c r="C37" i="88"/>
  <c r="C43" i="87"/>
  <c r="C47" i="87" s="1"/>
  <c r="I41" i="87"/>
  <c r="H41" i="87"/>
  <c r="G41" i="87"/>
  <c r="F41" i="87"/>
  <c r="E41" i="87"/>
  <c r="D41" i="87"/>
  <c r="C41" i="87"/>
  <c r="D28" i="88" l="1"/>
  <c r="D39" i="88" s="1"/>
  <c r="D32" i="87"/>
  <c r="D43" i="87" s="1"/>
  <c r="E28" i="88" l="1"/>
  <c r="E39" i="88" s="1"/>
  <c r="D43" i="88"/>
  <c r="E32" i="87"/>
  <c r="E43" i="87" s="1"/>
  <c r="D47" i="87"/>
  <c r="F28" i="88" l="1"/>
  <c r="F39" i="88" s="1"/>
  <c r="E43" i="88"/>
  <c r="F32" i="87"/>
  <c r="F43" i="87" s="1"/>
  <c r="E47" i="87"/>
  <c r="G28" i="88" l="1"/>
  <c r="G39" i="88" s="1"/>
  <c r="F43" i="88"/>
  <c r="G32" i="87"/>
  <c r="G43" i="87" s="1"/>
  <c r="F47" i="87"/>
  <c r="H28" i="88" l="1"/>
  <c r="H39" i="88" s="1"/>
  <c r="G43" i="88"/>
  <c r="H32" i="87"/>
  <c r="H43" i="87" s="1"/>
  <c r="G47" i="87"/>
  <c r="I28" i="88" l="1"/>
  <c r="I39" i="88" s="1"/>
  <c r="I43" i="88" s="1"/>
  <c r="H43" i="88"/>
  <c r="H47" i="87"/>
  <c r="I32" i="87"/>
  <c r="I43" i="87" s="1"/>
  <c r="I47" i="87" s="1"/>
  <c r="C36" i="86" l="1"/>
  <c r="D25" i="86" s="1"/>
  <c r="D36" i="86" s="1"/>
  <c r="I34" i="86"/>
  <c r="H34" i="86"/>
  <c r="G34" i="86"/>
  <c r="F34" i="86"/>
  <c r="E34" i="86"/>
  <c r="D34" i="86"/>
  <c r="C34" i="86"/>
  <c r="F38" i="85"/>
  <c r="I34" i="85"/>
  <c r="H34" i="85"/>
  <c r="G34" i="85"/>
  <c r="F34" i="85"/>
  <c r="E34" i="85"/>
  <c r="D34" i="85"/>
  <c r="C34" i="85"/>
  <c r="C36" i="85" s="1"/>
  <c r="C39" i="84"/>
  <c r="C35" i="84"/>
  <c r="D24" i="84" s="1"/>
  <c r="D35" i="84" s="1"/>
  <c r="I33" i="84"/>
  <c r="H33" i="84"/>
  <c r="G33" i="84"/>
  <c r="F33" i="84"/>
  <c r="E33" i="84"/>
  <c r="D33" i="84"/>
  <c r="C33" i="84"/>
  <c r="I33" i="83"/>
  <c r="H33" i="83"/>
  <c r="G33" i="83"/>
  <c r="F33" i="83"/>
  <c r="E33" i="83"/>
  <c r="D33" i="83"/>
  <c r="C33" i="83"/>
  <c r="C35" i="83" s="1"/>
  <c r="C39" i="82"/>
  <c r="C35" i="82"/>
  <c r="I33" i="82"/>
  <c r="H33" i="82"/>
  <c r="G33" i="82"/>
  <c r="F33" i="82"/>
  <c r="E33" i="82"/>
  <c r="D33" i="82"/>
  <c r="C33" i="82"/>
  <c r="D24" i="82"/>
  <c r="D35" i="82" s="1"/>
  <c r="E38" i="81"/>
  <c r="I34" i="81"/>
  <c r="H34" i="81"/>
  <c r="G34" i="81"/>
  <c r="F34" i="81"/>
  <c r="E34" i="81"/>
  <c r="D34" i="81"/>
  <c r="C34" i="81"/>
  <c r="C36" i="81" s="1"/>
  <c r="I34" i="80"/>
  <c r="H34" i="80"/>
  <c r="G34" i="80"/>
  <c r="F34" i="80"/>
  <c r="E34" i="80"/>
  <c r="D34" i="80"/>
  <c r="C34" i="80"/>
  <c r="C36" i="80" s="1"/>
  <c r="C41" i="79"/>
  <c r="C37" i="79"/>
  <c r="D26" i="79" s="1"/>
  <c r="D37" i="79" s="1"/>
  <c r="I35" i="79"/>
  <c r="H35" i="79"/>
  <c r="G35" i="79"/>
  <c r="F35" i="79"/>
  <c r="E35" i="79"/>
  <c r="D35" i="79"/>
  <c r="C35" i="79"/>
  <c r="E37" i="78"/>
  <c r="I33" i="78"/>
  <c r="H33" i="78"/>
  <c r="G33" i="78"/>
  <c r="F33" i="78"/>
  <c r="E33" i="78"/>
  <c r="D33" i="78"/>
  <c r="C33" i="78"/>
  <c r="C35" i="78" s="1"/>
  <c r="C41" i="77"/>
  <c r="C37" i="77"/>
  <c r="D26" i="77" s="1"/>
  <c r="D37" i="77" s="1"/>
  <c r="I35" i="77"/>
  <c r="H35" i="77"/>
  <c r="G35" i="77"/>
  <c r="F35" i="77"/>
  <c r="E35" i="77"/>
  <c r="D35" i="77"/>
  <c r="C35" i="77"/>
  <c r="I33" i="76"/>
  <c r="H33" i="76"/>
  <c r="G33" i="76"/>
  <c r="F33" i="76"/>
  <c r="E33" i="76"/>
  <c r="D33" i="76"/>
  <c r="C33" i="76"/>
  <c r="C35" i="76" s="1"/>
  <c r="I32" i="75"/>
  <c r="H32" i="75"/>
  <c r="G32" i="75"/>
  <c r="F32" i="75"/>
  <c r="E32" i="75"/>
  <c r="D32" i="75"/>
  <c r="C32" i="75"/>
  <c r="C34" i="75" s="1"/>
  <c r="C37" i="74"/>
  <c r="C33" i="74"/>
  <c r="D22" i="74" s="1"/>
  <c r="D33" i="74" s="1"/>
  <c r="I31" i="74"/>
  <c r="H31" i="74"/>
  <c r="G31" i="74"/>
  <c r="F31" i="74"/>
  <c r="E31" i="74"/>
  <c r="D31" i="74"/>
  <c r="C31" i="74"/>
  <c r="D41" i="77" l="1"/>
  <c r="E26" i="77"/>
  <c r="E37" i="77" s="1"/>
  <c r="E22" i="74"/>
  <c r="E33" i="74" s="1"/>
  <c r="D37" i="74"/>
  <c r="E26" i="79"/>
  <c r="E37" i="79" s="1"/>
  <c r="D41" i="79"/>
  <c r="C40" i="85"/>
  <c r="D25" i="85"/>
  <c r="D36" i="85" s="1"/>
  <c r="D24" i="76"/>
  <c r="D35" i="76" s="1"/>
  <c r="C39" i="76"/>
  <c r="C39" i="78"/>
  <c r="D24" i="78"/>
  <c r="D35" i="78" s="1"/>
  <c r="C40" i="81"/>
  <c r="D25" i="81"/>
  <c r="D36" i="81" s="1"/>
  <c r="D39" i="82"/>
  <c r="E24" i="82"/>
  <c r="E35" i="82" s="1"/>
  <c r="E24" i="84"/>
  <c r="E35" i="84" s="1"/>
  <c r="D39" i="84"/>
  <c r="C39" i="83"/>
  <c r="D24" i="83"/>
  <c r="D35" i="83" s="1"/>
  <c r="C38" i="75"/>
  <c r="D23" i="75"/>
  <c r="D34" i="75" s="1"/>
  <c r="C40" i="80"/>
  <c r="D25" i="80"/>
  <c r="D36" i="80" s="1"/>
  <c r="E25" i="86"/>
  <c r="E36" i="86" s="1"/>
  <c r="D40" i="86"/>
  <c r="C40" i="86"/>
  <c r="D40" i="85" l="1"/>
  <c r="E25" i="85"/>
  <c r="E36" i="85" s="1"/>
  <c r="E25" i="81"/>
  <c r="E36" i="81" s="1"/>
  <c r="D40" i="81"/>
  <c r="E24" i="83"/>
  <c r="E35" i="83" s="1"/>
  <c r="D39" i="83"/>
  <c r="E24" i="78"/>
  <c r="E35" i="78" s="1"/>
  <c r="D39" i="78"/>
  <c r="E37" i="74"/>
  <c r="F22" i="74"/>
  <c r="F33" i="74" s="1"/>
  <c r="E39" i="82"/>
  <c r="F24" i="82"/>
  <c r="F35" i="82" s="1"/>
  <c r="D38" i="75"/>
  <c r="E23" i="75"/>
  <c r="E34" i="75" s="1"/>
  <c r="E41" i="77"/>
  <c r="F26" i="77"/>
  <c r="F37" i="77" s="1"/>
  <c r="D40" i="80"/>
  <c r="E25" i="80"/>
  <c r="E36" i="80" s="1"/>
  <c r="E41" i="79"/>
  <c r="F26" i="79"/>
  <c r="F37" i="79" s="1"/>
  <c r="F25" i="86"/>
  <c r="F36" i="86" s="1"/>
  <c r="E40" i="86"/>
  <c r="E39" i="84"/>
  <c r="F24" i="84"/>
  <c r="F35" i="84" s="1"/>
  <c r="E24" i="76"/>
  <c r="E35" i="76" s="1"/>
  <c r="D39" i="76"/>
  <c r="E38" i="75" l="1"/>
  <c r="F23" i="75"/>
  <c r="F34" i="75" s="1"/>
  <c r="F24" i="83"/>
  <c r="F35" i="83" s="1"/>
  <c r="E39" i="83"/>
  <c r="F41" i="79"/>
  <c r="G26" i="79"/>
  <c r="G37" i="79" s="1"/>
  <c r="F39" i="82"/>
  <c r="G24" i="82"/>
  <c r="G35" i="82" s="1"/>
  <c r="F24" i="78"/>
  <c r="F35" i="78" s="1"/>
  <c r="E39" i="78"/>
  <c r="F40" i="86"/>
  <c r="G25" i="86"/>
  <c r="G36" i="86" s="1"/>
  <c r="F25" i="81"/>
  <c r="F36" i="81" s="1"/>
  <c r="E40" i="81"/>
  <c r="F41" i="77"/>
  <c r="G26" i="77"/>
  <c r="G37" i="77" s="1"/>
  <c r="E40" i="80"/>
  <c r="F25" i="80"/>
  <c r="F36" i="80" s="1"/>
  <c r="F37" i="74"/>
  <c r="G22" i="74"/>
  <c r="G33" i="74" s="1"/>
  <c r="F25" i="85"/>
  <c r="F36" i="85" s="1"/>
  <c r="E40" i="85"/>
  <c r="F39" i="84"/>
  <c r="G24" i="84"/>
  <c r="G35" i="84" s="1"/>
  <c r="F24" i="76"/>
  <c r="F35" i="76" s="1"/>
  <c r="E39" i="76"/>
  <c r="G39" i="84" l="1"/>
  <c r="H24" i="84"/>
  <c r="H35" i="84" s="1"/>
  <c r="G25" i="81"/>
  <c r="G36" i="81" s="1"/>
  <c r="F40" i="81"/>
  <c r="H22" i="74"/>
  <c r="H33" i="74" s="1"/>
  <c r="G37" i="74"/>
  <c r="G25" i="85"/>
  <c r="G36" i="85" s="1"/>
  <c r="F40" i="85"/>
  <c r="G24" i="83"/>
  <c r="G35" i="83" s="1"/>
  <c r="F39" i="83"/>
  <c r="G41" i="77"/>
  <c r="H26" i="77"/>
  <c r="H37" i="77" s="1"/>
  <c r="G41" i="79"/>
  <c r="H26" i="79"/>
  <c r="H37" i="79" s="1"/>
  <c r="G40" i="86"/>
  <c r="H25" i="86"/>
  <c r="H36" i="86" s="1"/>
  <c r="G25" i="80"/>
  <c r="G36" i="80" s="1"/>
  <c r="F40" i="80"/>
  <c r="G23" i="75"/>
  <c r="G34" i="75" s="1"/>
  <c r="F38" i="75"/>
  <c r="H24" i="82"/>
  <c r="H35" i="82" s="1"/>
  <c r="G39" i="82"/>
  <c r="G24" i="76"/>
  <c r="G35" i="76" s="1"/>
  <c r="F39" i="76"/>
  <c r="G24" i="78"/>
  <c r="G35" i="78" s="1"/>
  <c r="F39" i="78"/>
  <c r="H41" i="79" l="1"/>
  <c r="I26" i="79"/>
  <c r="I37" i="79" s="1"/>
  <c r="I41" i="79" s="1"/>
  <c r="I26" i="77"/>
  <c r="I37" i="77" s="1"/>
  <c r="I41" i="77" s="1"/>
  <c r="H41" i="77"/>
  <c r="G39" i="76"/>
  <c r="H24" i="76"/>
  <c r="H35" i="76" s="1"/>
  <c r="I24" i="82"/>
  <c r="I35" i="82" s="1"/>
  <c r="I39" i="82" s="1"/>
  <c r="H39" i="82"/>
  <c r="H23" i="75"/>
  <c r="H34" i="75" s="1"/>
  <c r="G38" i="75"/>
  <c r="G40" i="81"/>
  <c r="H25" i="81"/>
  <c r="H36" i="81" s="1"/>
  <c r="H40" i="86"/>
  <c r="I25" i="86"/>
  <c r="I36" i="86" s="1"/>
  <c r="I40" i="86" s="1"/>
  <c r="H37" i="74"/>
  <c r="I22" i="74"/>
  <c r="I33" i="74" s="1"/>
  <c r="I37" i="74" s="1"/>
  <c r="H39" i="84"/>
  <c r="I24" i="84"/>
  <c r="I35" i="84" s="1"/>
  <c r="I39" i="84" s="1"/>
  <c r="H25" i="85"/>
  <c r="H36" i="85" s="1"/>
  <c r="G40" i="85"/>
  <c r="G39" i="78"/>
  <c r="H24" i="78"/>
  <c r="H35" i="78" s="1"/>
  <c r="H25" i="80"/>
  <c r="H36" i="80" s="1"/>
  <c r="G40" i="80"/>
  <c r="H24" i="83"/>
  <c r="H35" i="83" s="1"/>
  <c r="G39" i="83"/>
  <c r="I25" i="80" l="1"/>
  <c r="I36" i="80" s="1"/>
  <c r="I40" i="80" s="1"/>
  <c r="H40" i="80"/>
  <c r="H39" i="76"/>
  <c r="I24" i="76"/>
  <c r="I35" i="76" s="1"/>
  <c r="I39" i="76" s="1"/>
  <c r="H40" i="81"/>
  <c r="I25" i="81"/>
  <c r="I36" i="81" s="1"/>
  <c r="I40" i="81" s="1"/>
  <c r="I24" i="78"/>
  <c r="I35" i="78" s="1"/>
  <c r="I39" i="78" s="1"/>
  <c r="H39" i="78"/>
  <c r="I25" i="85"/>
  <c r="I36" i="85" s="1"/>
  <c r="I40" i="85" s="1"/>
  <c r="H40" i="85"/>
  <c r="H39" i="83"/>
  <c r="I24" i="83"/>
  <c r="I35" i="83" s="1"/>
  <c r="I39" i="83" s="1"/>
  <c r="I23" i="75"/>
  <c r="I34" i="75" s="1"/>
  <c r="I38" i="75" s="1"/>
  <c r="H38" i="75"/>
  <c r="C39" i="72" l="1"/>
  <c r="C35" i="72"/>
  <c r="D24" i="72" s="1"/>
  <c r="D35" i="72" s="1"/>
  <c r="I33" i="72"/>
  <c r="H33" i="72"/>
  <c r="G33" i="72"/>
  <c r="F33" i="72"/>
  <c r="E33" i="72"/>
  <c r="D33" i="72"/>
  <c r="C33" i="72"/>
  <c r="I31" i="71"/>
  <c r="H31" i="71"/>
  <c r="G31" i="71"/>
  <c r="F31" i="71"/>
  <c r="E31" i="71"/>
  <c r="D31" i="71"/>
  <c r="C31" i="71"/>
  <c r="C33" i="71" s="1"/>
  <c r="I33" i="70"/>
  <c r="H33" i="70"/>
  <c r="G33" i="70"/>
  <c r="F33" i="70"/>
  <c r="E33" i="70"/>
  <c r="D33" i="70"/>
  <c r="C33" i="70"/>
  <c r="C35" i="70" s="1"/>
  <c r="C37" i="69"/>
  <c r="C33" i="69"/>
  <c r="D22" i="69" s="1"/>
  <c r="D33" i="69" s="1"/>
  <c r="I31" i="69"/>
  <c r="H31" i="69"/>
  <c r="G31" i="69"/>
  <c r="F31" i="69"/>
  <c r="E31" i="69"/>
  <c r="D31" i="69"/>
  <c r="C31" i="69"/>
  <c r="D24" i="70" l="1"/>
  <c r="D35" i="70" s="1"/>
  <c r="C39" i="70"/>
  <c r="E24" i="72"/>
  <c r="E35" i="72" s="1"/>
  <c r="D39" i="72"/>
  <c r="C37" i="71"/>
  <c r="D22" i="71"/>
  <c r="D33" i="71" s="1"/>
  <c r="E22" i="69"/>
  <c r="E33" i="69" s="1"/>
  <c r="D37" i="69"/>
  <c r="F22" i="69" l="1"/>
  <c r="F33" i="69" s="1"/>
  <c r="E37" i="69"/>
  <c r="D37" i="71"/>
  <c r="E22" i="71"/>
  <c r="E33" i="71" s="1"/>
  <c r="F24" i="72"/>
  <c r="F35" i="72" s="1"/>
  <c r="E39" i="72"/>
  <c r="E24" i="70"/>
  <c r="E35" i="70" s="1"/>
  <c r="D39" i="70"/>
  <c r="G24" i="72" l="1"/>
  <c r="G35" i="72" s="1"/>
  <c r="F39" i="72"/>
  <c r="F24" i="70"/>
  <c r="F35" i="70" s="1"/>
  <c r="E39" i="70"/>
  <c r="E37" i="71"/>
  <c r="F22" i="71"/>
  <c r="F33" i="71" s="1"/>
  <c r="G22" i="69"/>
  <c r="G33" i="69" s="1"/>
  <c r="F37" i="69"/>
  <c r="G22" i="71" l="1"/>
  <c r="G33" i="71" s="1"/>
  <c r="F37" i="71"/>
  <c r="G37" i="69"/>
  <c r="H22" i="69"/>
  <c r="H33" i="69" s="1"/>
  <c r="F39" i="70"/>
  <c r="G24" i="70"/>
  <c r="G35" i="70" s="1"/>
  <c r="H24" i="72"/>
  <c r="H35" i="72" s="1"/>
  <c r="G39" i="72"/>
  <c r="H39" i="72" l="1"/>
  <c r="I24" i="72"/>
  <c r="I35" i="72" s="1"/>
  <c r="I39" i="72" s="1"/>
  <c r="G39" i="70"/>
  <c r="H24" i="70"/>
  <c r="H35" i="70" s="1"/>
  <c r="H37" i="69"/>
  <c r="I22" i="69"/>
  <c r="I33" i="69" s="1"/>
  <c r="I37" i="69" s="1"/>
  <c r="H22" i="71"/>
  <c r="H33" i="71" s="1"/>
  <c r="G37" i="71"/>
  <c r="I22" i="71" l="1"/>
  <c r="I33" i="71" s="1"/>
  <c r="I37" i="71" s="1"/>
  <c r="H37" i="71"/>
  <c r="I24" i="70"/>
  <c r="I35" i="70" s="1"/>
  <c r="I39" i="70" s="1"/>
  <c r="H39" i="70"/>
  <c r="I31" i="68" l="1"/>
  <c r="H31" i="68"/>
  <c r="G31" i="68"/>
  <c r="F31" i="68"/>
  <c r="E31" i="68"/>
  <c r="D31" i="68"/>
  <c r="C31" i="68"/>
  <c r="C33" i="68" s="1"/>
  <c r="F35" i="67"/>
  <c r="I31" i="67"/>
  <c r="H31" i="67"/>
  <c r="G31" i="67"/>
  <c r="F31" i="67"/>
  <c r="E31" i="67"/>
  <c r="D31" i="67"/>
  <c r="C31" i="67"/>
  <c r="C33" i="67" s="1"/>
  <c r="C33" i="66"/>
  <c r="D22" i="66" s="1"/>
  <c r="D33" i="66" s="1"/>
  <c r="I31" i="66"/>
  <c r="H31" i="66"/>
  <c r="G31" i="66"/>
  <c r="F31" i="66"/>
  <c r="E31" i="66"/>
  <c r="D31" i="66"/>
  <c r="C31" i="66"/>
  <c r="D33" i="65"/>
  <c r="D37" i="65" s="1"/>
  <c r="I31" i="65"/>
  <c r="H31" i="65"/>
  <c r="G31" i="65"/>
  <c r="F31" i="65"/>
  <c r="E31" i="65"/>
  <c r="E33" i="65" s="1"/>
  <c r="D31" i="65"/>
  <c r="C31" i="65"/>
  <c r="C33" i="65" s="1"/>
  <c r="C37" i="65" s="1"/>
  <c r="C33" i="64"/>
  <c r="C37" i="64" s="1"/>
  <c r="I31" i="64"/>
  <c r="H31" i="64"/>
  <c r="G31" i="64"/>
  <c r="F31" i="64"/>
  <c r="E31" i="64"/>
  <c r="D31" i="64"/>
  <c r="C31" i="64"/>
  <c r="I31" i="63"/>
  <c r="H31" i="63"/>
  <c r="G31" i="63"/>
  <c r="F31" i="63"/>
  <c r="E31" i="63"/>
  <c r="D31" i="63"/>
  <c r="C31" i="63"/>
  <c r="C33" i="63" s="1"/>
  <c r="C33" i="62"/>
  <c r="D22" i="62" s="1"/>
  <c r="D33" i="62" s="1"/>
  <c r="I31" i="62"/>
  <c r="H31" i="62"/>
  <c r="G31" i="62"/>
  <c r="F31" i="62"/>
  <c r="E31" i="62"/>
  <c r="D31" i="62"/>
  <c r="C31" i="62"/>
  <c r="E36" i="61"/>
  <c r="C34" i="61"/>
  <c r="C38" i="61" s="1"/>
  <c r="I32" i="61"/>
  <c r="H32" i="61"/>
  <c r="G32" i="61"/>
  <c r="F32" i="61"/>
  <c r="E32" i="61"/>
  <c r="D32" i="61"/>
  <c r="C32" i="61"/>
  <c r="F35" i="60"/>
  <c r="C33" i="60"/>
  <c r="D22" i="60" s="1"/>
  <c r="D33" i="60" s="1"/>
  <c r="I31" i="60"/>
  <c r="H31" i="60"/>
  <c r="G31" i="60"/>
  <c r="F31" i="60"/>
  <c r="E31" i="60"/>
  <c r="D31" i="60"/>
  <c r="C31" i="60"/>
  <c r="F38" i="59"/>
  <c r="E38" i="59"/>
  <c r="I34" i="59"/>
  <c r="H34" i="59"/>
  <c r="G34" i="59"/>
  <c r="F34" i="59"/>
  <c r="E34" i="59"/>
  <c r="D34" i="59"/>
  <c r="C34" i="59"/>
  <c r="C36" i="59" s="1"/>
  <c r="G28" i="59"/>
  <c r="C37" i="67" l="1"/>
  <c r="D22" i="67"/>
  <c r="D33" i="67" s="1"/>
  <c r="D37" i="66"/>
  <c r="E22" i="66"/>
  <c r="E33" i="66" s="1"/>
  <c r="D22" i="68"/>
  <c r="D33" i="68" s="1"/>
  <c r="C37" i="68"/>
  <c r="F22" i="65"/>
  <c r="F33" i="65" s="1"/>
  <c r="E37" i="65"/>
  <c r="C37" i="63"/>
  <c r="D22" i="63"/>
  <c r="D33" i="63" s="1"/>
  <c r="E22" i="62"/>
  <c r="E33" i="62" s="1"/>
  <c r="D37" i="62"/>
  <c r="D25" i="59"/>
  <c r="D36" i="59" s="1"/>
  <c r="C40" i="59"/>
  <c r="E22" i="60"/>
  <c r="E33" i="60" s="1"/>
  <c r="D37" i="60"/>
  <c r="D23" i="61"/>
  <c r="D34" i="61" s="1"/>
  <c r="C37" i="62"/>
  <c r="C37" i="60"/>
  <c r="D22" i="64"/>
  <c r="D33" i="64" s="1"/>
  <c r="C37" i="66"/>
  <c r="F22" i="60" l="1"/>
  <c r="F33" i="60" s="1"/>
  <c r="E37" i="60"/>
  <c r="E22" i="68"/>
  <c r="E33" i="68" s="1"/>
  <c r="D37" i="68"/>
  <c r="E22" i="64"/>
  <c r="E33" i="64" s="1"/>
  <c r="D37" i="64"/>
  <c r="E37" i="66"/>
  <c r="F22" i="66"/>
  <c r="F33" i="66" s="1"/>
  <c r="F22" i="62"/>
  <c r="F33" i="62" s="1"/>
  <c r="E37" i="62"/>
  <c r="E25" i="59"/>
  <c r="E36" i="59" s="1"/>
  <c r="D40" i="59"/>
  <c r="D37" i="63"/>
  <c r="E22" i="63"/>
  <c r="E33" i="63" s="1"/>
  <c r="E22" i="67"/>
  <c r="E33" i="67" s="1"/>
  <c r="D37" i="67"/>
  <c r="G22" i="65"/>
  <c r="G33" i="65" s="1"/>
  <c r="F37" i="65"/>
  <c r="D38" i="61"/>
  <c r="E23" i="61"/>
  <c r="E34" i="61" s="1"/>
  <c r="F22" i="67" l="1"/>
  <c r="F33" i="67" s="1"/>
  <c r="E37" i="67"/>
  <c r="F22" i="64"/>
  <c r="F33" i="64" s="1"/>
  <c r="E37" i="64"/>
  <c r="F23" i="61"/>
  <c r="F34" i="61" s="1"/>
  <c r="E38" i="61"/>
  <c r="F25" i="59"/>
  <c r="F36" i="59" s="1"/>
  <c r="E40" i="59"/>
  <c r="E37" i="68"/>
  <c r="F22" i="68"/>
  <c r="F33" i="68" s="1"/>
  <c r="F37" i="66"/>
  <c r="G22" i="66"/>
  <c r="G33" i="66" s="1"/>
  <c r="E37" i="63"/>
  <c r="F22" i="63"/>
  <c r="F33" i="63" s="1"/>
  <c r="G37" i="65"/>
  <c r="H22" i="65"/>
  <c r="H33" i="65" s="1"/>
  <c r="G22" i="62"/>
  <c r="G33" i="62" s="1"/>
  <c r="F37" i="62"/>
  <c r="G22" i="60"/>
  <c r="G33" i="60" s="1"/>
  <c r="F37" i="60"/>
  <c r="G25" i="59" l="1"/>
  <c r="G36" i="59" s="1"/>
  <c r="F40" i="59"/>
  <c r="G23" i="61"/>
  <c r="G34" i="61" s="1"/>
  <c r="F38" i="61"/>
  <c r="G37" i="66"/>
  <c r="H22" i="66"/>
  <c r="H33" i="66" s="1"/>
  <c r="F37" i="63"/>
  <c r="G22" i="63"/>
  <c r="G33" i="63" s="1"/>
  <c r="G37" i="60"/>
  <c r="H22" i="60"/>
  <c r="H33" i="60" s="1"/>
  <c r="G22" i="64"/>
  <c r="G33" i="64" s="1"/>
  <c r="F37" i="64"/>
  <c r="H37" i="65"/>
  <c r="I22" i="65"/>
  <c r="I33" i="65" s="1"/>
  <c r="I37" i="65" s="1"/>
  <c r="F37" i="68"/>
  <c r="G22" i="68"/>
  <c r="G33" i="68" s="1"/>
  <c r="G37" i="62"/>
  <c r="H22" i="62"/>
  <c r="H33" i="62" s="1"/>
  <c r="G22" i="67"/>
  <c r="G33" i="67" s="1"/>
  <c r="F37" i="67"/>
  <c r="H22" i="63" l="1"/>
  <c r="H33" i="63" s="1"/>
  <c r="G37" i="63"/>
  <c r="G37" i="68"/>
  <c r="H22" i="68"/>
  <c r="H33" i="68" s="1"/>
  <c r="H22" i="64"/>
  <c r="H33" i="64" s="1"/>
  <c r="G37" i="64"/>
  <c r="G38" i="61"/>
  <c r="H23" i="61"/>
  <c r="H34" i="61" s="1"/>
  <c r="I22" i="66"/>
  <c r="I33" i="66" s="1"/>
  <c r="I37" i="66" s="1"/>
  <c r="H37" i="66"/>
  <c r="I22" i="62"/>
  <c r="I33" i="62" s="1"/>
  <c r="I37" i="62" s="1"/>
  <c r="H37" i="62"/>
  <c r="H37" i="60"/>
  <c r="I22" i="60"/>
  <c r="I33" i="60" s="1"/>
  <c r="I37" i="60" s="1"/>
  <c r="H22" i="67"/>
  <c r="H33" i="67" s="1"/>
  <c r="G37" i="67"/>
  <c r="G40" i="59"/>
  <c r="H25" i="59"/>
  <c r="H36" i="59" s="1"/>
  <c r="H37" i="64" l="1"/>
  <c r="I22" i="64"/>
  <c r="I33" i="64" s="1"/>
  <c r="I37" i="64" s="1"/>
  <c r="H37" i="68"/>
  <c r="I22" i="68"/>
  <c r="I33" i="68" s="1"/>
  <c r="I37" i="68" s="1"/>
  <c r="I23" i="61"/>
  <c r="I34" i="61" s="1"/>
  <c r="I38" i="61" s="1"/>
  <c r="H38" i="61"/>
  <c r="I25" i="59"/>
  <c r="I36" i="59" s="1"/>
  <c r="I40" i="59" s="1"/>
  <c r="H40" i="59"/>
  <c r="I22" i="67"/>
  <c r="I33" i="67" s="1"/>
  <c r="I37" i="67" s="1"/>
  <c r="H37" i="67"/>
  <c r="I22" i="63"/>
  <c r="I33" i="63" s="1"/>
  <c r="I37" i="63" s="1"/>
  <c r="H37" i="63"/>
  <c r="F36" i="58" l="1"/>
  <c r="C34" i="58"/>
  <c r="D23" i="58" s="1"/>
  <c r="D34" i="58" s="1"/>
  <c r="I32" i="58"/>
  <c r="H32" i="58"/>
  <c r="G32" i="58"/>
  <c r="F32" i="58"/>
  <c r="E32" i="58"/>
  <c r="D32" i="58"/>
  <c r="C32" i="58"/>
  <c r="C33" i="57"/>
  <c r="C37" i="57" s="1"/>
  <c r="I31" i="57"/>
  <c r="H31" i="57"/>
  <c r="G31" i="57"/>
  <c r="F31" i="57"/>
  <c r="E31" i="57"/>
  <c r="D31" i="57"/>
  <c r="C31" i="57"/>
  <c r="D22" i="57"/>
  <c r="D33" i="57" s="1"/>
  <c r="I33" i="56"/>
  <c r="H33" i="56"/>
  <c r="G33" i="56"/>
  <c r="F33" i="56"/>
  <c r="E33" i="56"/>
  <c r="D33" i="56"/>
  <c r="C33" i="56"/>
  <c r="C35" i="56" s="1"/>
  <c r="I31" i="55"/>
  <c r="H31" i="55"/>
  <c r="G31" i="55"/>
  <c r="F31" i="55"/>
  <c r="E31" i="55"/>
  <c r="D31" i="55"/>
  <c r="C31" i="55"/>
  <c r="C33" i="55" s="1"/>
  <c r="I32" i="54"/>
  <c r="H32" i="54"/>
  <c r="G32" i="54"/>
  <c r="F32" i="54"/>
  <c r="E32" i="54"/>
  <c r="D32" i="54"/>
  <c r="C32" i="54"/>
  <c r="C34" i="54" s="1"/>
  <c r="H24" i="54"/>
  <c r="C33" i="53"/>
  <c r="I31" i="53"/>
  <c r="H31" i="53"/>
  <c r="G31" i="53"/>
  <c r="F31" i="53"/>
  <c r="E31" i="53"/>
  <c r="D31" i="53"/>
  <c r="C31" i="53"/>
  <c r="C33" i="52"/>
  <c r="D22" i="52" s="1"/>
  <c r="D33" i="52" s="1"/>
  <c r="I31" i="52"/>
  <c r="H31" i="52"/>
  <c r="G31" i="52"/>
  <c r="F31" i="52"/>
  <c r="E31" i="52"/>
  <c r="D31" i="52"/>
  <c r="C31" i="52"/>
  <c r="G24" i="52"/>
  <c r="G23" i="52"/>
  <c r="C33" i="51"/>
  <c r="I31" i="51"/>
  <c r="H31" i="51"/>
  <c r="G31" i="51"/>
  <c r="F31" i="51"/>
  <c r="E31" i="51"/>
  <c r="D31" i="51"/>
  <c r="C31" i="51"/>
  <c r="G23" i="51"/>
  <c r="I31" i="50"/>
  <c r="H31" i="50"/>
  <c r="G31" i="50"/>
  <c r="F31" i="50"/>
  <c r="E31" i="50"/>
  <c r="D31" i="50"/>
  <c r="C31" i="50"/>
  <c r="C33" i="50" s="1"/>
  <c r="G23" i="50"/>
  <c r="C34" i="49"/>
  <c r="I32" i="49"/>
  <c r="H32" i="49"/>
  <c r="G32" i="49"/>
  <c r="F32" i="49"/>
  <c r="E32" i="49"/>
  <c r="D32" i="49"/>
  <c r="C32" i="49"/>
  <c r="G25" i="49"/>
  <c r="G24" i="49"/>
  <c r="I31" i="48"/>
  <c r="H31" i="48"/>
  <c r="G31" i="48"/>
  <c r="F31" i="48"/>
  <c r="E31" i="48"/>
  <c r="D31" i="48"/>
  <c r="C31" i="48"/>
  <c r="C33" i="48" s="1"/>
  <c r="C33" i="47"/>
  <c r="I31" i="47"/>
  <c r="H31" i="47"/>
  <c r="G31" i="47"/>
  <c r="F31" i="47"/>
  <c r="E31" i="47"/>
  <c r="D31" i="47"/>
  <c r="C31" i="47"/>
  <c r="F35" i="46"/>
  <c r="E35" i="46"/>
  <c r="I31" i="46"/>
  <c r="H31" i="46"/>
  <c r="G31" i="46"/>
  <c r="F31" i="46"/>
  <c r="E31" i="46"/>
  <c r="D31" i="46"/>
  <c r="C31" i="46"/>
  <c r="C33" i="46" s="1"/>
  <c r="G23" i="46"/>
  <c r="I31" i="45"/>
  <c r="H31" i="45"/>
  <c r="G31" i="45"/>
  <c r="F31" i="45"/>
  <c r="E31" i="45"/>
  <c r="D31" i="45"/>
  <c r="C31" i="45"/>
  <c r="C33" i="45" s="1"/>
  <c r="I32" i="44"/>
  <c r="H32" i="44"/>
  <c r="G32" i="44"/>
  <c r="F32" i="44"/>
  <c r="E32" i="44"/>
  <c r="D32" i="44"/>
  <c r="C32" i="44"/>
  <c r="C34" i="44" s="1"/>
  <c r="C38" i="43"/>
  <c r="C34" i="43"/>
  <c r="D23" i="43" s="1"/>
  <c r="D34" i="43" s="1"/>
  <c r="I32" i="43"/>
  <c r="H32" i="43"/>
  <c r="G32" i="43"/>
  <c r="F32" i="43"/>
  <c r="E32" i="43"/>
  <c r="D32" i="43"/>
  <c r="C32" i="43"/>
  <c r="G25" i="43"/>
  <c r="G24" i="43"/>
  <c r="I31" i="42"/>
  <c r="H31" i="42"/>
  <c r="G31" i="42"/>
  <c r="F31" i="42"/>
  <c r="E31" i="42"/>
  <c r="D31" i="42"/>
  <c r="C31" i="42"/>
  <c r="C33" i="42" s="1"/>
  <c r="G23" i="42"/>
  <c r="I32" i="41"/>
  <c r="H32" i="41"/>
  <c r="G32" i="41"/>
  <c r="F32" i="41"/>
  <c r="E32" i="41"/>
  <c r="D32" i="41"/>
  <c r="C32" i="41"/>
  <c r="C34" i="41" s="1"/>
  <c r="G25" i="41"/>
  <c r="G24" i="41"/>
  <c r="I32" i="40"/>
  <c r="H32" i="40"/>
  <c r="G32" i="40"/>
  <c r="F32" i="40"/>
  <c r="E32" i="40"/>
  <c r="D32" i="40"/>
  <c r="C32" i="40"/>
  <c r="C34" i="40" s="1"/>
  <c r="E35" i="39"/>
  <c r="I31" i="39"/>
  <c r="H31" i="39"/>
  <c r="G31" i="39"/>
  <c r="F31" i="39"/>
  <c r="E31" i="39"/>
  <c r="D31" i="39"/>
  <c r="C31" i="39"/>
  <c r="C33" i="39" s="1"/>
  <c r="I32" i="38"/>
  <c r="H32" i="38"/>
  <c r="G32" i="38"/>
  <c r="F32" i="38"/>
  <c r="E32" i="38"/>
  <c r="D32" i="38"/>
  <c r="C32" i="38"/>
  <c r="C34" i="38" s="1"/>
  <c r="C34" i="37"/>
  <c r="D23" i="37" s="1"/>
  <c r="D34" i="37" s="1"/>
  <c r="E23" i="37" s="1"/>
  <c r="E34" i="37" s="1"/>
  <c r="I32" i="37"/>
  <c r="H32" i="37"/>
  <c r="G32" i="37"/>
  <c r="F32" i="37"/>
  <c r="E32" i="37"/>
  <c r="D32" i="37"/>
  <c r="C32" i="37"/>
  <c r="I31" i="36"/>
  <c r="H31" i="36"/>
  <c r="G31" i="36"/>
  <c r="F31" i="36"/>
  <c r="E31" i="36"/>
  <c r="D31" i="36"/>
  <c r="C31" i="36"/>
  <c r="C33" i="36" s="1"/>
  <c r="C37" i="36" s="1"/>
  <c r="I33" i="35"/>
  <c r="H33" i="35"/>
  <c r="G33" i="35"/>
  <c r="F33" i="35"/>
  <c r="E33" i="35"/>
  <c r="D33" i="35"/>
  <c r="C33" i="35"/>
  <c r="C35" i="35" s="1"/>
  <c r="F36" i="34"/>
  <c r="I32" i="34"/>
  <c r="H32" i="34"/>
  <c r="G32" i="34"/>
  <c r="F32" i="34"/>
  <c r="E32" i="34"/>
  <c r="D32" i="34"/>
  <c r="C32" i="34"/>
  <c r="C34" i="34" s="1"/>
  <c r="C38" i="34" s="1"/>
  <c r="G24" i="34"/>
  <c r="I36" i="33"/>
  <c r="H36" i="33"/>
  <c r="G36" i="33"/>
  <c r="F36" i="33"/>
  <c r="E36" i="33"/>
  <c r="D36" i="33"/>
  <c r="C36" i="33"/>
  <c r="C38" i="33" s="1"/>
  <c r="C35" i="32"/>
  <c r="I33" i="32"/>
  <c r="I35" i="32" s="1"/>
  <c r="I39" i="32" s="1"/>
  <c r="H33" i="32"/>
  <c r="H35" i="32" s="1"/>
  <c r="H39" i="32" s="1"/>
  <c r="G33" i="32"/>
  <c r="G35" i="32" s="1"/>
  <c r="G39" i="32" s="1"/>
  <c r="F33" i="32"/>
  <c r="E33" i="32"/>
  <c r="D33" i="32"/>
  <c r="C33" i="32"/>
  <c r="E35" i="31"/>
  <c r="I31" i="31"/>
  <c r="H31" i="31"/>
  <c r="G31" i="31"/>
  <c r="F31" i="31"/>
  <c r="E31" i="31"/>
  <c r="D31" i="31"/>
  <c r="C31" i="31"/>
  <c r="C33" i="31" s="1"/>
  <c r="C37" i="31" s="1"/>
  <c r="G23" i="31"/>
  <c r="I31" i="30"/>
  <c r="H31" i="30"/>
  <c r="G31" i="30"/>
  <c r="F31" i="30"/>
  <c r="E31" i="30"/>
  <c r="D31" i="30"/>
  <c r="C31" i="30"/>
  <c r="C33" i="30" s="1"/>
  <c r="C38" i="41" l="1"/>
  <c r="D23" i="41"/>
  <c r="D34" i="41" s="1"/>
  <c r="E23" i="43"/>
  <c r="E34" i="43" s="1"/>
  <c r="D38" i="43"/>
  <c r="D23" i="40"/>
  <c r="D34" i="40" s="1"/>
  <c r="C38" i="40"/>
  <c r="D22" i="47"/>
  <c r="D33" i="47" s="1"/>
  <c r="C37" i="47"/>
  <c r="D24" i="56"/>
  <c r="D35" i="56" s="1"/>
  <c r="C39" i="56"/>
  <c r="D37" i="57"/>
  <c r="E22" i="57"/>
  <c r="E33" i="57" s="1"/>
  <c r="D27" i="33"/>
  <c r="D38" i="33" s="1"/>
  <c r="C42" i="33"/>
  <c r="C38" i="44"/>
  <c r="D23" i="44"/>
  <c r="D34" i="44" s="1"/>
  <c r="D22" i="50"/>
  <c r="D33" i="50" s="1"/>
  <c r="C37" i="50"/>
  <c r="D22" i="53"/>
  <c r="D33" i="53" s="1"/>
  <c r="C37" i="53"/>
  <c r="D22" i="39"/>
  <c r="D33" i="39" s="1"/>
  <c r="C37" i="39"/>
  <c r="C37" i="45"/>
  <c r="D22" i="45"/>
  <c r="D33" i="45" s="1"/>
  <c r="D22" i="51"/>
  <c r="D33" i="51" s="1"/>
  <c r="C37" i="51"/>
  <c r="D37" i="52"/>
  <c r="E22" i="52"/>
  <c r="E33" i="52" s="1"/>
  <c r="F23" i="37"/>
  <c r="F34" i="37" s="1"/>
  <c r="E38" i="37"/>
  <c r="D24" i="32"/>
  <c r="D35" i="32" s="1"/>
  <c r="C39" i="32"/>
  <c r="D24" i="35"/>
  <c r="D35" i="35" s="1"/>
  <c r="C39" i="35"/>
  <c r="C38" i="37"/>
  <c r="D22" i="42"/>
  <c r="D33" i="42" s="1"/>
  <c r="C37" i="42"/>
  <c r="D22" i="48"/>
  <c r="D33" i="48" s="1"/>
  <c r="C37" i="48"/>
  <c r="E23" i="58"/>
  <c r="E34" i="58" s="1"/>
  <c r="D38" i="58"/>
  <c r="C37" i="55"/>
  <c r="D22" i="55"/>
  <c r="D33" i="55" s="1"/>
  <c r="D22" i="30"/>
  <c r="D33" i="30" s="1"/>
  <c r="C37" i="30"/>
  <c r="D23" i="34"/>
  <c r="D34" i="34" s="1"/>
  <c r="D38" i="37"/>
  <c r="C38" i="38"/>
  <c r="D23" i="38"/>
  <c r="D34" i="38" s="1"/>
  <c r="D22" i="31"/>
  <c r="D33" i="31" s="1"/>
  <c r="D22" i="36"/>
  <c r="D33" i="36" s="1"/>
  <c r="D22" i="46"/>
  <c r="D33" i="46" s="1"/>
  <c r="C37" i="46"/>
  <c r="D23" i="49"/>
  <c r="D34" i="49" s="1"/>
  <c r="C38" i="49"/>
  <c r="D23" i="54"/>
  <c r="D34" i="54" s="1"/>
  <c r="C38" i="54"/>
  <c r="C38" i="58"/>
  <c r="C37" i="52"/>
  <c r="F23" i="58" l="1"/>
  <c r="F34" i="58" s="1"/>
  <c r="E38" i="58"/>
  <c r="E23" i="34"/>
  <c r="E34" i="34" s="1"/>
  <c r="D38" i="34"/>
  <c r="E22" i="45"/>
  <c r="E33" i="45" s="1"/>
  <c r="D37" i="45"/>
  <c r="F38" i="37"/>
  <c r="G23" i="37"/>
  <c r="G34" i="37" s="1"/>
  <c r="E22" i="39"/>
  <c r="E33" i="39" s="1"/>
  <c r="D37" i="39"/>
  <c r="D42" i="33"/>
  <c r="E27" i="33"/>
  <c r="E38" i="33" s="1"/>
  <c r="D38" i="40"/>
  <c r="E23" i="40"/>
  <c r="E34" i="40" s="1"/>
  <c r="E22" i="47"/>
  <c r="E33" i="47" s="1"/>
  <c r="D37" i="47"/>
  <c r="E22" i="46"/>
  <c r="E33" i="46" s="1"/>
  <c r="D37" i="46"/>
  <c r="E37" i="57"/>
  <c r="F22" i="57"/>
  <c r="F33" i="57" s="1"/>
  <c r="D38" i="54"/>
  <c r="E23" i="54"/>
  <c r="E34" i="54" s="1"/>
  <c r="D37" i="30"/>
  <c r="E22" i="30"/>
  <c r="E33" i="30" s="1"/>
  <c r="D37" i="36"/>
  <c r="E22" i="36"/>
  <c r="E33" i="36" s="1"/>
  <c r="E22" i="55"/>
  <c r="E33" i="55" s="1"/>
  <c r="D37" i="55"/>
  <c r="E22" i="53"/>
  <c r="E33" i="53" s="1"/>
  <c r="D37" i="53"/>
  <c r="F23" i="43"/>
  <c r="F34" i="43" s="1"/>
  <c r="E38" i="43"/>
  <c r="E24" i="32"/>
  <c r="E35" i="32" s="1"/>
  <c r="D39" i="32"/>
  <c r="D37" i="48"/>
  <c r="E22" i="48"/>
  <c r="E33" i="48" s="1"/>
  <c r="E37" i="52"/>
  <c r="F22" i="52"/>
  <c r="F33" i="52" s="1"/>
  <c r="E22" i="31"/>
  <c r="E33" i="31" s="1"/>
  <c r="D37" i="31"/>
  <c r="E23" i="41"/>
  <c r="E34" i="41" s="1"/>
  <c r="D38" i="41"/>
  <c r="D38" i="44"/>
  <c r="E23" i="44"/>
  <c r="E34" i="44" s="1"/>
  <c r="E23" i="49"/>
  <c r="E34" i="49" s="1"/>
  <c r="D38" i="49"/>
  <c r="D37" i="42"/>
  <c r="E22" i="42"/>
  <c r="E33" i="42" s="1"/>
  <c r="D38" i="38"/>
  <c r="E23" i="38"/>
  <c r="E34" i="38" s="1"/>
  <c r="D39" i="35"/>
  <c r="E24" i="35"/>
  <c r="E35" i="35" s="1"/>
  <c r="E22" i="51"/>
  <c r="E33" i="51" s="1"/>
  <c r="D37" i="51"/>
  <c r="D37" i="50"/>
  <c r="E22" i="50"/>
  <c r="E33" i="50" s="1"/>
  <c r="E24" i="56"/>
  <c r="E35" i="56" s="1"/>
  <c r="D39" i="56"/>
  <c r="E37" i="50" l="1"/>
  <c r="F22" i="50"/>
  <c r="F33" i="50" s="1"/>
  <c r="F22" i="31"/>
  <c r="F33" i="31" s="1"/>
  <c r="E37" i="31"/>
  <c r="G22" i="52"/>
  <c r="G33" i="52" s="1"/>
  <c r="F37" i="52"/>
  <c r="E38" i="54"/>
  <c r="F23" i="54"/>
  <c r="F34" i="54" s="1"/>
  <c r="E38" i="40"/>
  <c r="F23" i="40"/>
  <c r="F34" i="40" s="1"/>
  <c r="E37" i="42"/>
  <c r="F22" i="42"/>
  <c r="F33" i="42" s="1"/>
  <c r="F22" i="51"/>
  <c r="F33" i="51" s="1"/>
  <c r="E37" i="51"/>
  <c r="E38" i="49"/>
  <c r="F23" i="49"/>
  <c r="F34" i="49" s="1"/>
  <c r="F22" i="53"/>
  <c r="F33" i="53" s="1"/>
  <c r="E37" i="53"/>
  <c r="F22" i="45"/>
  <c r="F33" i="45" s="1"/>
  <c r="E37" i="45"/>
  <c r="E39" i="35"/>
  <c r="F24" i="35"/>
  <c r="F35" i="35" s="1"/>
  <c r="E38" i="44"/>
  <c r="F23" i="44"/>
  <c r="F34" i="44" s="1"/>
  <c r="E37" i="48"/>
  <c r="F22" i="48"/>
  <c r="F33" i="48" s="1"/>
  <c r="G22" i="57"/>
  <c r="G33" i="57" s="1"/>
  <c r="F37" i="57"/>
  <c r="E42" i="33"/>
  <c r="F27" i="33"/>
  <c r="F38" i="33" s="1"/>
  <c r="E37" i="30"/>
  <c r="F22" i="30"/>
  <c r="F33" i="30" s="1"/>
  <c r="G23" i="43"/>
  <c r="G34" i="43" s="1"/>
  <c r="F38" i="43"/>
  <c r="F22" i="55"/>
  <c r="F33" i="55" s="1"/>
  <c r="E37" i="55"/>
  <c r="F23" i="34"/>
  <c r="F34" i="34" s="1"/>
  <c r="E38" i="34"/>
  <c r="E38" i="38"/>
  <c r="F23" i="38"/>
  <c r="F34" i="38" s="1"/>
  <c r="F22" i="36"/>
  <c r="F33" i="36" s="1"/>
  <c r="E37" i="36"/>
  <c r="G38" i="37"/>
  <c r="H23" i="37"/>
  <c r="H34" i="37" s="1"/>
  <c r="F22" i="47"/>
  <c r="F33" i="47" s="1"/>
  <c r="E37" i="47"/>
  <c r="E39" i="56"/>
  <c r="F24" i="56"/>
  <c r="F35" i="56" s="1"/>
  <c r="F23" i="41"/>
  <c r="F34" i="41" s="1"/>
  <c r="E38" i="41"/>
  <c r="F24" i="32"/>
  <c r="F35" i="32" s="1"/>
  <c r="F39" i="32" s="1"/>
  <c r="E39" i="32"/>
  <c r="E37" i="46"/>
  <c r="F22" i="46"/>
  <c r="F33" i="46" s="1"/>
  <c r="F22" i="39"/>
  <c r="F33" i="39" s="1"/>
  <c r="E37" i="39"/>
  <c r="G23" i="58"/>
  <c r="G34" i="58" s="1"/>
  <c r="F38" i="58"/>
  <c r="F42" i="33" l="1"/>
  <c r="G27" i="33"/>
  <c r="G38" i="33" s="1"/>
  <c r="F39" i="35"/>
  <c r="G24" i="35"/>
  <c r="G35" i="35" s="1"/>
  <c r="F38" i="38"/>
  <c r="G23" i="38"/>
  <c r="G34" i="38" s="1"/>
  <c r="G22" i="39"/>
  <c r="G33" i="39" s="1"/>
  <c r="F37" i="39"/>
  <c r="G22" i="47"/>
  <c r="G33" i="47" s="1"/>
  <c r="F37" i="47"/>
  <c r="G23" i="34"/>
  <c r="G34" i="34" s="1"/>
  <c r="F38" i="34"/>
  <c r="G22" i="51"/>
  <c r="G33" i="51" s="1"/>
  <c r="F37" i="51"/>
  <c r="H22" i="52"/>
  <c r="H33" i="52" s="1"/>
  <c r="G37" i="52"/>
  <c r="F37" i="30"/>
  <c r="G22" i="30"/>
  <c r="G33" i="30" s="1"/>
  <c r="H38" i="37"/>
  <c r="I23" i="37"/>
  <c r="I34" i="37" s="1"/>
  <c r="I38" i="37" s="1"/>
  <c r="F37" i="42"/>
  <c r="G22" i="42"/>
  <c r="G33" i="42" s="1"/>
  <c r="F38" i="44"/>
  <c r="G23" i="44"/>
  <c r="G34" i="44" s="1"/>
  <c r="F37" i="46"/>
  <c r="G22" i="46"/>
  <c r="G33" i="46" s="1"/>
  <c r="G22" i="55"/>
  <c r="G33" i="55" s="1"/>
  <c r="F37" i="55"/>
  <c r="H22" i="57"/>
  <c r="H33" i="57" s="1"/>
  <c r="G37" i="57"/>
  <c r="G22" i="45"/>
  <c r="G33" i="45" s="1"/>
  <c r="F37" i="45"/>
  <c r="G22" i="31"/>
  <c r="G33" i="31" s="1"/>
  <c r="F37" i="31"/>
  <c r="F38" i="54"/>
  <c r="G23" i="54"/>
  <c r="G34" i="54" s="1"/>
  <c r="G22" i="48"/>
  <c r="G33" i="48" s="1"/>
  <c r="F37" i="48"/>
  <c r="F38" i="40"/>
  <c r="G23" i="40"/>
  <c r="G34" i="40" s="1"/>
  <c r="F37" i="50"/>
  <c r="G22" i="50"/>
  <c r="G33" i="50" s="1"/>
  <c r="F39" i="56"/>
  <c r="G24" i="56"/>
  <c r="G35" i="56" s="1"/>
  <c r="G23" i="49"/>
  <c r="G34" i="49" s="1"/>
  <c r="F38" i="49"/>
  <c r="G38" i="58"/>
  <c r="H23" i="58"/>
  <c r="H34" i="58" s="1"/>
  <c r="G23" i="41"/>
  <c r="G34" i="41" s="1"/>
  <c r="F38" i="41"/>
  <c r="G22" i="36"/>
  <c r="G33" i="36" s="1"/>
  <c r="F37" i="36"/>
  <c r="H23" i="43"/>
  <c r="H34" i="43" s="1"/>
  <c r="G38" i="43"/>
  <c r="G22" i="53"/>
  <c r="G33" i="53" s="1"/>
  <c r="F37" i="53"/>
  <c r="H23" i="44" l="1"/>
  <c r="H34" i="44" s="1"/>
  <c r="G38" i="44"/>
  <c r="H22" i="45"/>
  <c r="H33" i="45" s="1"/>
  <c r="G37" i="45"/>
  <c r="H23" i="38"/>
  <c r="H34" i="38" s="1"/>
  <c r="G38" i="38"/>
  <c r="I22" i="57"/>
  <c r="I33" i="57" s="1"/>
  <c r="I37" i="57" s="1"/>
  <c r="H37" i="57"/>
  <c r="H22" i="51"/>
  <c r="H33" i="51" s="1"/>
  <c r="G37" i="51"/>
  <c r="G37" i="53"/>
  <c r="H22" i="53"/>
  <c r="H33" i="53" s="1"/>
  <c r="G39" i="56"/>
  <c r="H24" i="56"/>
  <c r="H35" i="56" s="1"/>
  <c r="G39" i="35"/>
  <c r="H24" i="35"/>
  <c r="H35" i="35" s="1"/>
  <c r="H38" i="58"/>
  <c r="I23" i="58"/>
  <c r="I34" i="58" s="1"/>
  <c r="I38" i="58" s="1"/>
  <c r="H22" i="39"/>
  <c r="H33" i="39" s="1"/>
  <c r="G37" i="39"/>
  <c r="G37" i="48"/>
  <c r="H22" i="48"/>
  <c r="H33" i="48" s="1"/>
  <c r="H23" i="54"/>
  <c r="H34" i="54" s="1"/>
  <c r="G38" i="54"/>
  <c r="H22" i="36"/>
  <c r="H33" i="36" s="1"/>
  <c r="G37" i="36"/>
  <c r="H22" i="55"/>
  <c r="H33" i="55" s="1"/>
  <c r="G37" i="55"/>
  <c r="H23" i="34"/>
  <c r="H34" i="34" s="1"/>
  <c r="G38" i="34"/>
  <c r="G38" i="40"/>
  <c r="H23" i="40"/>
  <c r="H34" i="40" s="1"/>
  <c r="H23" i="49"/>
  <c r="H34" i="49" s="1"/>
  <c r="G38" i="49"/>
  <c r="H22" i="46"/>
  <c r="H33" i="46" s="1"/>
  <c r="G37" i="46"/>
  <c r="G37" i="30"/>
  <c r="H22" i="30"/>
  <c r="H33" i="30" s="1"/>
  <c r="G42" i="33"/>
  <c r="H27" i="33"/>
  <c r="H38" i="33" s="1"/>
  <c r="H37" i="52"/>
  <c r="I22" i="52"/>
  <c r="I33" i="52" s="1"/>
  <c r="I37" i="52" s="1"/>
  <c r="H22" i="42"/>
  <c r="H33" i="42" s="1"/>
  <c r="G37" i="42"/>
  <c r="H38" i="43"/>
  <c r="I23" i="43"/>
  <c r="I34" i="43" s="1"/>
  <c r="I38" i="43" s="1"/>
  <c r="H22" i="50"/>
  <c r="H33" i="50" s="1"/>
  <c r="G37" i="50"/>
  <c r="H23" i="41"/>
  <c r="H34" i="41" s="1"/>
  <c r="G38" i="41"/>
  <c r="H22" i="31"/>
  <c r="H33" i="31" s="1"/>
  <c r="G37" i="31"/>
  <c r="G37" i="47"/>
  <c r="H22" i="47"/>
  <c r="H33" i="47" s="1"/>
  <c r="I22" i="30" l="1"/>
  <c r="I33" i="30" s="1"/>
  <c r="I37" i="30" s="1"/>
  <c r="H37" i="30"/>
  <c r="I22" i="48"/>
  <c r="I33" i="48" s="1"/>
  <c r="I37" i="48" s="1"/>
  <c r="H37" i="48"/>
  <c r="H39" i="56"/>
  <c r="I24" i="56"/>
  <c r="I35" i="56" s="1"/>
  <c r="I39" i="56" s="1"/>
  <c r="I22" i="50"/>
  <c r="I33" i="50" s="1"/>
  <c r="I37" i="50" s="1"/>
  <c r="H37" i="50"/>
  <c r="I23" i="38"/>
  <c r="I34" i="38" s="1"/>
  <c r="I38" i="38" s="1"/>
  <c r="H38" i="38"/>
  <c r="H37" i="53"/>
  <c r="I22" i="53"/>
  <c r="I33" i="53" s="1"/>
  <c r="I37" i="53" s="1"/>
  <c r="I23" i="40"/>
  <c r="I34" i="40" s="1"/>
  <c r="I38" i="40" s="1"/>
  <c r="H38" i="40"/>
  <c r="I23" i="54"/>
  <c r="I34" i="54" s="1"/>
  <c r="I38" i="54" s="1"/>
  <c r="H38" i="54"/>
  <c r="I23" i="34"/>
  <c r="I34" i="34" s="1"/>
  <c r="I38" i="34" s="1"/>
  <c r="H38" i="34"/>
  <c r="I22" i="31"/>
  <c r="I33" i="31" s="1"/>
  <c r="I37" i="31" s="1"/>
  <c r="H37" i="31"/>
  <c r="H37" i="46"/>
  <c r="I22" i="46"/>
  <c r="I33" i="46" s="1"/>
  <c r="I37" i="46" s="1"/>
  <c r="H37" i="55"/>
  <c r="I22" i="55"/>
  <c r="I33" i="55" s="1"/>
  <c r="I37" i="55" s="1"/>
  <c r="H37" i="39"/>
  <c r="I22" i="39"/>
  <c r="I33" i="39" s="1"/>
  <c r="I37" i="39" s="1"/>
  <c r="H37" i="45"/>
  <c r="I22" i="45"/>
  <c r="I33" i="45" s="1"/>
  <c r="I37" i="45" s="1"/>
  <c r="I24" i="35"/>
  <c r="I35" i="35" s="1"/>
  <c r="I39" i="35" s="1"/>
  <c r="H39" i="35"/>
  <c r="H37" i="47"/>
  <c r="I22" i="47"/>
  <c r="I33" i="47" s="1"/>
  <c r="I37" i="47" s="1"/>
  <c r="I22" i="42"/>
  <c r="I33" i="42" s="1"/>
  <c r="I37" i="42" s="1"/>
  <c r="H37" i="42"/>
  <c r="I27" i="33"/>
  <c r="I38" i="33" s="1"/>
  <c r="I42" i="33" s="1"/>
  <c r="H42" i="33"/>
  <c r="I23" i="41"/>
  <c r="I34" i="41" s="1"/>
  <c r="I38" i="41" s="1"/>
  <c r="H38" i="41"/>
  <c r="I23" i="49"/>
  <c r="I34" i="49" s="1"/>
  <c r="I38" i="49" s="1"/>
  <c r="H38" i="49"/>
  <c r="I22" i="36"/>
  <c r="I33" i="36" s="1"/>
  <c r="I37" i="36" s="1"/>
  <c r="H37" i="36"/>
  <c r="H37" i="51"/>
  <c r="I22" i="51"/>
  <c r="I33" i="51" s="1"/>
  <c r="I37" i="51" s="1"/>
  <c r="I23" i="44"/>
  <c r="I34" i="44" s="1"/>
  <c r="I38" i="44" s="1"/>
  <c r="H38" i="44"/>
  <c r="C31" i="29" l="1"/>
  <c r="C33" i="29" s="1"/>
  <c r="D31" i="29"/>
  <c r="E31" i="29"/>
  <c r="F31" i="29"/>
  <c r="G31" i="29"/>
  <c r="H31" i="29"/>
  <c r="I31" i="29"/>
  <c r="C31" i="28"/>
  <c r="C33" i="28" s="1"/>
  <c r="D22" i="28" s="1"/>
  <c r="D33" i="28" s="1"/>
  <c r="D37" i="28" s="1"/>
  <c r="D31" i="28"/>
  <c r="E31" i="28"/>
  <c r="F31" i="28"/>
  <c r="G31" i="28"/>
  <c r="H31" i="28"/>
  <c r="I31" i="28"/>
  <c r="G24" i="27"/>
  <c r="C31" i="27"/>
  <c r="C33" i="27" s="1"/>
  <c r="D31" i="27"/>
  <c r="E31" i="27"/>
  <c r="F31" i="27"/>
  <c r="G31" i="27"/>
  <c r="H31" i="27"/>
  <c r="I31" i="27"/>
  <c r="C31" i="26"/>
  <c r="D31" i="26"/>
  <c r="E31" i="26"/>
  <c r="F31" i="26"/>
  <c r="G31" i="26"/>
  <c r="H31" i="26"/>
  <c r="I31" i="26"/>
  <c r="C33" i="26"/>
  <c r="D22" i="26" s="1"/>
  <c r="D33" i="26" s="1"/>
  <c r="E22" i="26" s="1"/>
  <c r="E33" i="26" s="1"/>
  <c r="E37" i="26" s="1"/>
  <c r="D37" i="26"/>
  <c r="C31" i="25"/>
  <c r="C33" i="25" s="1"/>
  <c r="C37" i="25" s="1"/>
  <c r="D31" i="25"/>
  <c r="E31" i="25"/>
  <c r="F31" i="25"/>
  <c r="G31" i="25"/>
  <c r="H31" i="25"/>
  <c r="I31" i="25"/>
  <c r="C31" i="24"/>
  <c r="D31" i="24"/>
  <c r="E31" i="24"/>
  <c r="F31" i="24"/>
  <c r="G31" i="24"/>
  <c r="H31" i="24"/>
  <c r="I31" i="24"/>
  <c r="C33" i="24"/>
  <c r="D22" i="24" s="1"/>
  <c r="D33" i="24" s="1"/>
  <c r="D22" i="23"/>
  <c r="D33" i="23" s="1"/>
  <c r="D37" i="23" s="1"/>
  <c r="E22" i="23"/>
  <c r="E33" i="23" s="1"/>
  <c r="E37" i="23" s="1"/>
  <c r="C31" i="23"/>
  <c r="D31" i="23"/>
  <c r="E31" i="23"/>
  <c r="F31" i="23"/>
  <c r="G31" i="23"/>
  <c r="H31" i="23"/>
  <c r="I31" i="23"/>
  <c r="C33" i="23"/>
  <c r="C37" i="23"/>
  <c r="C31" i="22"/>
  <c r="C33" i="22" s="1"/>
  <c r="C37" i="22" s="1"/>
  <c r="D31" i="22"/>
  <c r="E31" i="22"/>
  <c r="F31" i="22"/>
  <c r="G31" i="22"/>
  <c r="H31" i="22"/>
  <c r="I31" i="22"/>
  <c r="C31" i="21"/>
  <c r="C33" i="21" s="1"/>
  <c r="D31" i="21"/>
  <c r="E31" i="21"/>
  <c r="F31" i="21"/>
  <c r="G31" i="21"/>
  <c r="H31" i="21"/>
  <c r="I31" i="21"/>
  <c r="D22" i="20"/>
  <c r="D33" i="20" s="1"/>
  <c r="D37" i="20" s="1"/>
  <c r="C31" i="20"/>
  <c r="C33" i="20" s="1"/>
  <c r="C37" i="20" s="1"/>
  <c r="D31" i="20"/>
  <c r="E31" i="20"/>
  <c r="F31" i="20"/>
  <c r="G31" i="20"/>
  <c r="H31" i="20"/>
  <c r="I31" i="20"/>
  <c r="D22" i="19"/>
  <c r="D33" i="19" s="1"/>
  <c r="C31" i="19"/>
  <c r="D31" i="19"/>
  <c r="E31" i="19"/>
  <c r="F31" i="19"/>
  <c r="G31" i="19"/>
  <c r="H31" i="19"/>
  <c r="I31" i="19"/>
  <c r="C33" i="19"/>
  <c r="C37" i="19"/>
  <c r="C31" i="18"/>
  <c r="D31" i="18"/>
  <c r="E31" i="18"/>
  <c r="F31" i="18"/>
  <c r="G31" i="18"/>
  <c r="H31" i="18"/>
  <c r="I31" i="18"/>
  <c r="C33" i="18"/>
  <c r="D22" i="18" s="1"/>
  <c r="D33" i="18" s="1"/>
  <c r="E22" i="18" s="1"/>
  <c r="E33" i="18" s="1"/>
  <c r="D22" i="17"/>
  <c r="C31" i="17"/>
  <c r="C33" i="17" s="1"/>
  <c r="C37" i="17" s="1"/>
  <c r="D31" i="17"/>
  <c r="E31" i="17"/>
  <c r="F31" i="17"/>
  <c r="G31" i="17"/>
  <c r="H31" i="17"/>
  <c r="I31" i="17"/>
  <c r="D33" i="17"/>
  <c r="D37" i="17" s="1"/>
  <c r="C31" i="16"/>
  <c r="C33" i="16" s="1"/>
  <c r="D31" i="16"/>
  <c r="E31" i="16"/>
  <c r="F31" i="16"/>
  <c r="G31" i="16"/>
  <c r="H31" i="16"/>
  <c r="I31" i="16"/>
  <c r="E35" i="16"/>
  <c r="D22" i="15"/>
  <c r="D33" i="15" s="1"/>
  <c r="D37" i="15" s="1"/>
  <c r="E22" i="15"/>
  <c r="C31" i="15"/>
  <c r="C33" i="15" s="1"/>
  <c r="C37" i="15" s="1"/>
  <c r="D31" i="15"/>
  <c r="E31" i="15"/>
  <c r="F31" i="15"/>
  <c r="G31" i="15"/>
  <c r="H31" i="15"/>
  <c r="I31" i="15"/>
  <c r="E33" i="15"/>
  <c r="E37" i="15" s="1"/>
  <c r="C31" i="14"/>
  <c r="D31" i="14"/>
  <c r="E31" i="14"/>
  <c r="F31" i="14"/>
  <c r="G31" i="14"/>
  <c r="H31" i="14"/>
  <c r="I31" i="14"/>
  <c r="C33" i="14"/>
  <c r="D22" i="14" s="1"/>
  <c r="D33" i="14" s="1"/>
  <c r="G23" i="13"/>
  <c r="C31" i="13"/>
  <c r="D31" i="13"/>
  <c r="E31" i="13"/>
  <c r="F31" i="13"/>
  <c r="G31" i="13"/>
  <c r="H31" i="13"/>
  <c r="I31" i="13"/>
  <c r="C33" i="13"/>
  <c r="D22" i="13" s="1"/>
  <c r="D33" i="13" s="1"/>
  <c r="D37" i="13" s="1"/>
  <c r="C37" i="13"/>
  <c r="C31" i="12"/>
  <c r="C33" i="12" s="1"/>
  <c r="D31" i="12"/>
  <c r="E31" i="12"/>
  <c r="F31" i="12"/>
  <c r="G31" i="12"/>
  <c r="H31" i="12"/>
  <c r="I31" i="12"/>
  <c r="G23" i="11"/>
  <c r="C31" i="11"/>
  <c r="C33" i="11" s="1"/>
  <c r="D31" i="11"/>
  <c r="E31" i="11"/>
  <c r="F31" i="11"/>
  <c r="G31" i="11"/>
  <c r="H31" i="11"/>
  <c r="I31" i="11"/>
  <c r="C31" i="10"/>
  <c r="D31" i="10"/>
  <c r="E31" i="10"/>
  <c r="F31" i="10"/>
  <c r="G31" i="10"/>
  <c r="H31" i="10"/>
  <c r="I31" i="10"/>
  <c r="C33" i="10"/>
  <c r="C37" i="10" s="1"/>
  <c r="G22" i="9"/>
  <c r="G23" i="9"/>
  <c r="G31" i="9"/>
  <c r="H31" i="9"/>
  <c r="I31" i="9"/>
  <c r="G22" i="8"/>
  <c r="G31" i="8"/>
  <c r="H31" i="8"/>
  <c r="I31" i="8"/>
  <c r="G33" i="8"/>
  <c r="G37" i="8" s="1"/>
  <c r="C31" i="7"/>
  <c r="D31" i="7"/>
  <c r="E31" i="7"/>
  <c r="F31" i="7"/>
  <c r="G31" i="7"/>
  <c r="H31" i="7"/>
  <c r="I31" i="7"/>
  <c r="C33" i="7"/>
  <c r="D22" i="7" s="1"/>
  <c r="D33" i="7" s="1"/>
  <c r="E22" i="7" s="1"/>
  <c r="E33" i="7" s="1"/>
  <c r="D22" i="6"/>
  <c r="C31" i="6"/>
  <c r="C33" i="6" s="1"/>
  <c r="C37" i="6" s="1"/>
  <c r="D31" i="6"/>
  <c r="E31" i="6"/>
  <c r="F31" i="6"/>
  <c r="G31" i="6"/>
  <c r="H31" i="6"/>
  <c r="I31" i="6"/>
  <c r="D33" i="6"/>
  <c r="D37" i="6" s="1"/>
  <c r="C31" i="5"/>
  <c r="C33" i="5" s="1"/>
  <c r="D31" i="5"/>
  <c r="E31" i="5"/>
  <c r="F31" i="5"/>
  <c r="G31" i="5"/>
  <c r="H31" i="5"/>
  <c r="I31" i="5"/>
  <c r="D22" i="4"/>
  <c r="D33" i="4" s="1"/>
  <c r="D37" i="4" s="1"/>
  <c r="E22" i="4"/>
  <c r="E33" i="4" s="1"/>
  <c r="E37" i="4" s="1"/>
  <c r="F22" i="4"/>
  <c r="F33" i="4" s="1"/>
  <c r="C31" i="4"/>
  <c r="D31" i="4"/>
  <c r="E31" i="4"/>
  <c r="F31" i="4"/>
  <c r="G31" i="4"/>
  <c r="H31" i="4"/>
  <c r="I31" i="4"/>
  <c r="C33" i="4"/>
  <c r="C37" i="4"/>
  <c r="C31" i="3"/>
  <c r="D31" i="3"/>
  <c r="E31" i="3"/>
  <c r="F31" i="3"/>
  <c r="G31" i="3"/>
  <c r="H31" i="3"/>
  <c r="I31" i="3"/>
  <c r="C33" i="3"/>
  <c r="C37" i="3" s="1"/>
  <c r="C31" i="2"/>
  <c r="D31" i="2"/>
  <c r="E31" i="2"/>
  <c r="F31" i="2"/>
  <c r="G31" i="2"/>
  <c r="H31" i="2"/>
  <c r="I31" i="2"/>
  <c r="C33" i="2"/>
  <c r="D22" i="2" s="1"/>
  <c r="D33" i="2" s="1"/>
  <c r="D23" i="1"/>
  <c r="D34" i="1" s="1"/>
  <c r="D38" i="1" s="1"/>
  <c r="C32" i="1"/>
  <c r="C34" i="1" s="1"/>
  <c r="D32" i="1"/>
  <c r="E32" i="1"/>
  <c r="F32" i="1"/>
  <c r="G32" i="1"/>
  <c r="H32" i="1"/>
  <c r="I32" i="1"/>
  <c r="C38" i="1"/>
  <c r="D22" i="11" l="1"/>
  <c r="D33" i="11" s="1"/>
  <c r="C37" i="11"/>
  <c r="C37" i="12"/>
  <c r="D22" i="12"/>
  <c r="D33" i="12" s="1"/>
  <c r="E22" i="19"/>
  <c r="E33" i="19" s="1"/>
  <c r="D37" i="19"/>
  <c r="E22" i="14"/>
  <c r="E33" i="14" s="1"/>
  <c r="D37" i="14"/>
  <c r="C37" i="27"/>
  <c r="D22" i="27"/>
  <c r="D33" i="27" s="1"/>
  <c r="E22" i="24"/>
  <c r="E33" i="24" s="1"/>
  <c r="D37" i="24"/>
  <c r="D22" i="16"/>
  <c r="D33" i="16" s="1"/>
  <c r="C37" i="16"/>
  <c r="E22" i="2"/>
  <c r="E33" i="2" s="1"/>
  <c r="D37" i="2"/>
  <c r="F37" i="4"/>
  <c r="G22" i="4"/>
  <c r="G33" i="4" s="1"/>
  <c r="E37" i="7"/>
  <c r="F22" i="7"/>
  <c r="F33" i="7" s="1"/>
  <c r="D22" i="5"/>
  <c r="D33" i="5" s="1"/>
  <c r="C37" i="5"/>
  <c r="E37" i="18"/>
  <c r="F22" i="18"/>
  <c r="F33" i="18" s="1"/>
  <c r="D22" i="21"/>
  <c r="D33" i="21" s="1"/>
  <c r="C37" i="21"/>
  <c r="D22" i="29"/>
  <c r="D33" i="29" s="1"/>
  <c r="C37" i="29"/>
  <c r="E22" i="6"/>
  <c r="E33" i="6" s="1"/>
  <c r="C37" i="14"/>
  <c r="F22" i="15"/>
  <c r="F33" i="15" s="1"/>
  <c r="E22" i="17"/>
  <c r="E33" i="17" s="1"/>
  <c r="C37" i="28"/>
  <c r="C37" i="2"/>
  <c r="D22" i="10"/>
  <c r="D33" i="10" s="1"/>
  <c r="E22" i="13"/>
  <c r="E33" i="13" s="1"/>
  <c r="E22" i="20"/>
  <c r="E33" i="20" s="1"/>
  <c r="F22" i="26"/>
  <c r="F33" i="26" s="1"/>
  <c r="D37" i="7"/>
  <c r="D37" i="18"/>
  <c r="C37" i="24"/>
  <c r="C37" i="7"/>
  <c r="H22" i="8"/>
  <c r="H33" i="8" s="1"/>
  <c r="G33" i="9"/>
  <c r="C37" i="18"/>
  <c r="D22" i="22"/>
  <c r="D33" i="22" s="1"/>
  <c r="C37" i="26"/>
  <c r="D22" i="25"/>
  <c r="D33" i="25" s="1"/>
  <c r="D37" i="11"/>
  <c r="E22" i="11"/>
  <c r="E33" i="11" s="1"/>
  <c r="E23" i="1"/>
  <c r="E34" i="1" s="1"/>
  <c r="D22" i="3"/>
  <c r="D33" i="3" s="1"/>
  <c r="F22" i="23"/>
  <c r="F33" i="23" s="1"/>
  <c r="E22" i="28"/>
  <c r="E33" i="28" s="1"/>
  <c r="E22" i="21" l="1"/>
  <c r="E33" i="21" s="1"/>
  <c r="D37" i="21"/>
  <c r="D37" i="25"/>
  <c r="E22" i="25"/>
  <c r="E33" i="25" s="1"/>
  <c r="E37" i="28"/>
  <c r="F22" i="28"/>
  <c r="F33" i="28" s="1"/>
  <c r="F37" i="26"/>
  <c r="G22" i="26"/>
  <c r="G33" i="26" s="1"/>
  <c r="E22" i="27"/>
  <c r="E33" i="27" s="1"/>
  <c r="D37" i="27"/>
  <c r="E37" i="17"/>
  <c r="F22" i="17"/>
  <c r="F33" i="17" s="1"/>
  <c r="F22" i="2"/>
  <c r="F33" i="2" s="1"/>
  <c r="E37" i="2"/>
  <c r="D37" i="22"/>
  <c r="E22" i="22"/>
  <c r="E33" i="22" s="1"/>
  <c r="F37" i="23"/>
  <c r="G22" i="23"/>
  <c r="G33" i="23" s="1"/>
  <c r="E37" i="20"/>
  <c r="F22" i="20"/>
  <c r="F33" i="20" s="1"/>
  <c r="E37" i="6"/>
  <c r="F22" i="6"/>
  <c r="F33" i="6" s="1"/>
  <c r="E22" i="5"/>
  <c r="E33" i="5" s="1"/>
  <c r="D37" i="5"/>
  <c r="E22" i="16"/>
  <c r="E33" i="16" s="1"/>
  <c r="D37" i="16"/>
  <c r="F22" i="19"/>
  <c r="F33" i="19" s="1"/>
  <c r="E37" i="19"/>
  <c r="E37" i="11"/>
  <c r="F22" i="11"/>
  <c r="F33" i="11" s="1"/>
  <c r="F37" i="18"/>
  <c r="G22" i="18"/>
  <c r="G33" i="18" s="1"/>
  <c r="F22" i="14"/>
  <c r="F33" i="14" s="1"/>
  <c r="E37" i="14"/>
  <c r="H22" i="9"/>
  <c r="H33" i="9" s="1"/>
  <c r="G37" i="9"/>
  <c r="E37" i="13"/>
  <c r="F22" i="13"/>
  <c r="F33" i="13" s="1"/>
  <c r="F37" i="7"/>
  <c r="G22" i="7"/>
  <c r="G33" i="7" s="1"/>
  <c r="D37" i="12"/>
  <c r="E22" i="12"/>
  <c r="E33" i="12" s="1"/>
  <c r="G37" i="4"/>
  <c r="H22" i="4"/>
  <c r="H33" i="4" s="1"/>
  <c r="F37" i="15"/>
  <c r="G22" i="15"/>
  <c r="G33" i="15" s="1"/>
  <c r="E22" i="3"/>
  <c r="E33" i="3" s="1"/>
  <c r="D37" i="3"/>
  <c r="E38" i="1"/>
  <c r="F23" i="1"/>
  <c r="F34" i="1" s="1"/>
  <c r="I22" i="8"/>
  <c r="I33" i="8" s="1"/>
  <c r="I37" i="8" s="1"/>
  <c r="H37" i="8"/>
  <c r="D37" i="10"/>
  <c r="E22" i="10"/>
  <c r="E33" i="10" s="1"/>
  <c r="E22" i="29"/>
  <c r="E33" i="29" s="1"/>
  <c r="D37" i="29"/>
  <c r="F22" i="24"/>
  <c r="F33" i="24" s="1"/>
  <c r="E37" i="24"/>
  <c r="G37" i="26" l="1"/>
  <c r="H22" i="26"/>
  <c r="H33" i="26" s="1"/>
  <c r="F22" i="29"/>
  <c r="F33" i="29" s="1"/>
  <c r="E37" i="29"/>
  <c r="F22" i="3"/>
  <c r="F33" i="3" s="1"/>
  <c r="E37" i="3"/>
  <c r="F22" i="5"/>
  <c r="F33" i="5" s="1"/>
  <c r="E37" i="5"/>
  <c r="G22" i="6"/>
  <c r="G33" i="6" s="1"/>
  <c r="F37" i="6"/>
  <c r="I22" i="4"/>
  <c r="I33" i="4" s="1"/>
  <c r="I37" i="4" s="1"/>
  <c r="H37" i="4"/>
  <c r="F37" i="20"/>
  <c r="G22" i="20"/>
  <c r="G33" i="20" s="1"/>
  <c r="G22" i="17"/>
  <c r="G33" i="17" s="1"/>
  <c r="F37" i="17"/>
  <c r="E37" i="25"/>
  <c r="F22" i="25"/>
  <c r="F33" i="25" s="1"/>
  <c r="G37" i="18"/>
  <c r="H22" i="18"/>
  <c r="H33" i="18" s="1"/>
  <c r="F37" i="13"/>
  <c r="G22" i="13"/>
  <c r="G33" i="13" s="1"/>
  <c r="F37" i="2"/>
  <c r="G22" i="2"/>
  <c r="G33" i="2" s="1"/>
  <c r="I22" i="9"/>
  <c r="I33" i="9" s="1"/>
  <c r="I37" i="9" s="1"/>
  <c r="H37" i="9"/>
  <c r="G22" i="19"/>
  <c r="G33" i="19" s="1"/>
  <c r="F37" i="19"/>
  <c r="G37" i="7"/>
  <c r="H22" i="7"/>
  <c r="H33" i="7" s="1"/>
  <c r="F22" i="10"/>
  <c r="F33" i="10" s="1"/>
  <c r="E37" i="10"/>
  <c r="F37" i="11"/>
  <c r="G22" i="11"/>
  <c r="G33" i="11" s="1"/>
  <c r="F38" i="1"/>
  <c r="G23" i="1"/>
  <c r="G34" i="1" s="1"/>
  <c r="F22" i="12"/>
  <c r="F33" i="12" s="1"/>
  <c r="E37" i="12"/>
  <c r="G37" i="23"/>
  <c r="H22" i="23"/>
  <c r="H33" i="23" s="1"/>
  <c r="F22" i="22"/>
  <c r="F33" i="22" s="1"/>
  <c r="E37" i="22"/>
  <c r="H22" i="15"/>
  <c r="H33" i="15" s="1"/>
  <c r="G37" i="15"/>
  <c r="F37" i="28"/>
  <c r="G22" i="28"/>
  <c r="G33" i="28" s="1"/>
  <c r="G22" i="24"/>
  <c r="G33" i="24" s="1"/>
  <c r="F37" i="24"/>
  <c r="G22" i="14"/>
  <c r="G33" i="14" s="1"/>
  <c r="F37" i="14"/>
  <c r="F22" i="16"/>
  <c r="F33" i="16" s="1"/>
  <c r="E37" i="16"/>
  <c r="F22" i="27"/>
  <c r="F33" i="27" s="1"/>
  <c r="E37" i="27"/>
  <c r="F22" i="21"/>
  <c r="F33" i="21" s="1"/>
  <c r="E37" i="21"/>
  <c r="F37" i="21" l="1"/>
  <c r="G22" i="21"/>
  <c r="G33" i="21" s="1"/>
  <c r="G22" i="5"/>
  <c r="G33" i="5" s="1"/>
  <c r="F37" i="5"/>
  <c r="H22" i="13"/>
  <c r="H33" i="13" s="1"/>
  <c r="G37" i="13"/>
  <c r="G22" i="12"/>
  <c r="G33" i="12" s="1"/>
  <c r="F37" i="12"/>
  <c r="G22" i="3"/>
  <c r="G33" i="3" s="1"/>
  <c r="F37" i="3"/>
  <c r="H22" i="20"/>
  <c r="H33" i="20" s="1"/>
  <c r="G37" i="20"/>
  <c r="H23" i="1"/>
  <c r="H34" i="1" s="1"/>
  <c r="G38" i="1"/>
  <c r="H37" i="18"/>
  <c r="I22" i="18"/>
  <c r="I33" i="18" s="1"/>
  <c r="I37" i="18" s="1"/>
  <c r="I22" i="23"/>
  <c r="I33" i="23" s="1"/>
  <c r="I37" i="23" s="1"/>
  <c r="H37" i="23"/>
  <c r="G37" i="24"/>
  <c r="H22" i="24"/>
  <c r="H33" i="24" s="1"/>
  <c r="G22" i="27"/>
  <c r="G33" i="27" s="1"/>
  <c r="F37" i="27"/>
  <c r="F37" i="16"/>
  <c r="G22" i="16"/>
  <c r="G33" i="16" s="1"/>
  <c r="G37" i="19"/>
  <c r="H22" i="19"/>
  <c r="H33" i="19" s="1"/>
  <c r="G22" i="29"/>
  <c r="G33" i="29" s="1"/>
  <c r="F37" i="29"/>
  <c r="G37" i="2"/>
  <c r="H22" i="2"/>
  <c r="H33" i="2" s="1"/>
  <c r="G22" i="10"/>
  <c r="G33" i="10" s="1"/>
  <c r="F37" i="10"/>
  <c r="H37" i="7"/>
  <c r="I22" i="7"/>
  <c r="I33" i="7" s="1"/>
  <c r="I37" i="7" s="1"/>
  <c r="I22" i="15"/>
  <c r="I33" i="15" s="1"/>
  <c r="I37" i="15" s="1"/>
  <c r="H37" i="15"/>
  <c r="G37" i="11"/>
  <c r="H22" i="11"/>
  <c r="H33" i="11" s="1"/>
  <c r="G22" i="25"/>
  <c r="G33" i="25" s="1"/>
  <c r="F37" i="25"/>
  <c r="H37" i="26"/>
  <c r="I22" i="26"/>
  <c r="I33" i="26" s="1"/>
  <c r="I37" i="26" s="1"/>
  <c r="H22" i="17"/>
  <c r="H33" i="17" s="1"/>
  <c r="G37" i="17"/>
  <c r="G37" i="28"/>
  <c r="H22" i="28"/>
  <c r="H33" i="28" s="1"/>
  <c r="H22" i="14"/>
  <c r="H33" i="14" s="1"/>
  <c r="G37" i="14"/>
  <c r="G22" i="22"/>
  <c r="G33" i="22" s="1"/>
  <c r="F37" i="22"/>
  <c r="H22" i="6"/>
  <c r="H33" i="6" s="1"/>
  <c r="G37" i="6"/>
  <c r="H22" i="25" l="1"/>
  <c r="H33" i="25" s="1"/>
  <c r="G37" i="25"/>
  <c r="I22" i="11"/>
  <c r="I33" i="11" s="1"/>
  <c r="I37" i="11" s="1"/>
  <c r="H37" i="11"/>
  <c r="I23" i="1"/>
  <c r="I34" i="1" s="1"/>
  <c r="I38" i="1" s="1"/>
  <c r="H38" i="1"/>
  <c r="H37" i="13"/>
  <c r="I22" i="13"/>
  <c r="I33" i="13" s="1"/>
  <c r="I37" i="13" s="1"/>
  <c r="H37" i="2"/>
  <c r="I22" i="2"/>
  <c r="I33" i="2" s="1"/>
  <c r="I37" i="2" s="1"/>
  <c r="H22" i="27"/>
  <c r="H33" i="27" s="1"/>
  <c r="G37" i="27"/>
  <c r="H37" i="24"/>
  <c r="I22" i="24"/>
  <c r="I33" i="24" s="1"/>
  <c r="I37" i="24" s="1"/>
  <c r="G37" i="16"/>
  <c r="H22" i="16"/>
  <c r="H33" i="16" s="1"/>
  <c r="H22" i="12"/>
  <c r="H33" i="12" s="1"/>
  <c r="G37" i="12"/>
  <c r="I22" i="6"/>
  <c r="I33" i="6" s="1"/>
  <c r="I37" i="6" s="1"/>
  <c r="H37" i="6"/>
  <c r="G37" i="5"/>
  <c r="H22" i="5"/>
  <c r="H33" i="5" s="1"/>
  <c r="H22" i="10"/>
  <c r="H33" i="10" s="1"/>
  <c r="G37" i="10"/>
  <c r="I22" i="28"/>
  <c r="I33" i="28" s="1"/>
  <c r="I37" i="28" s="1"/>
  <c r="H37" i="28"/>
  <c r="I22" i="17"/>
  <c r="I33" i="17" s="1"/>
  <c r="I37" i="17" s="1"/>
  <c r="H37" i="17"/>
  <c r="G37" i="29"/>
  <c r="H22" i="29"/>
  <c r="H33" i="29" s="1"/>
  <c r="I22" i="20"/>
  <c r="I33" i="20" s="1"/>
  <c r="I37" i="20" s="1"/>
  <c r="H37" i="20"/>
  <c r="H37" i="19"/>
  <c r="I22" i="19"/>
  <c r="I33" i="19" s="1"/>
  <c r="I37" i="19" s="1"/>
  <c r="G37" i="21"/>
  <c r="H22" i="21"/>
  <c r="H33" i="21" s="1"/>
  <c r="H37" i="14"/>
  <c r="I22" i="14"/>
  <c r="I33" i="14" s="1"/>
  <c r="I37" i="14" s="1"/>
  <c r="H22" i="22"/>
  <c r="H33" i="22" s="1"/>
  <c r="G37" i="22"/>
  <c r="H22" i="3"/>
  <c r="H33" i="3" s="1"/>
  <c r="G37" i="3"/>
  <c r="H37" i="16" l="1"/>
  <c r="I22" i="16"/>
  <c r="I33" i="16" s="1"/>
  <c r="I37" i="16" s="1"/>
  <c r="I22" i="10"/>
  <c r="I33" i="10" s="1"/>
  <c r="I37" i="10" s="1"/>
  <c r="H37" i="10"/>
  <c r="H37" i="5"/>
  <c r="I22" i="5"/>
  <c r="I33" i="5" s="1"/>
  <c r="I37" i="5" s="1"/>
  <c r="H37" i="21"/>
  <c r="I22" i="21"/>
  <c r="I33" i="21" s="1"/>
  <c r="I37" i="21" s="1"/>
  <c r="H37" i="29"/>
  <c r="I22" i="29"/>
  <c r="I33" i="29" s="1"/>
  <c r="I37" i="29" s="1"/>
  <c r="H37" i="27"/>
  <c r="I22" i="27"/>
  <c r="I33" i="27" s="1"/>
  <c r="I37" i="27" s="1"/>
  <c r="I22" i="22"/>
  <c r="I33" i="22" s="1"/>
  <c r="I37" i="22" s="1"/>
  <c r="H37" i="22"/>
  <c r="I22" i="3"/>
  <c r="I33" i="3" s="1"/>
  <c r="I37" i="3" s="1"/>
  <c r="H37" i="3"/>
  <c r="H37" i="12"/>
  <c r="I22" i="12"/>
  <c r="I33" i="12" s="1"/>
  <c r="I37" i="12" s="1"/>
  <c r="I22" i="25"/>
  <c r="I33" i="25" s="1"/>
  <c r="I37" i="25" s="1"/>
  <c r="H37" i="25"/>
</calcChain>
</file>

<file path=xl/sharedStrings.xml><?xml version="1.0" encoding="utf-8"?>
<sst xmlns="http://schemas.openxmlformats.org/spreadsheetml/2006/main" count="5341" uniqueCount="638">
  <si>
    <t xml:space="preserve"> Accounts, or Other Investments</t>
  </si>
  <si>
    <t>Amount Held in CODs, Escrow</t>
  </si>
  <si>
    <t>Amount from Bond Proceeds</t>
  </si>
  <si>
    <t>Amount Req. by Bond Covenants</t>
  </si>
  <si>
    <t>Additional Information:</t>
  </si>
  <si>
    <t>Unencumbered Cash Balance</t>
  </si>
  <si>
    <t>Encumbrances</t>
  </si>
  <si>
    <t>Ending Cash Balance</t>
  </si>
  <si>
    <t>Net Total Transfers</t>
  </si>
  <si>
    <t xml:space="preserve">   List each net transfer in/out/ or projection in/out; list each account number</t>
  </si>
  <si>
    <t xml:space="preserve">Transfers </t>
  </si>
  <si>
    <t>Expenditures</t>
  </si>
  <si>
    <t>Revenues</t>
  </si>
  <si>
    <t>Beginning Cash Balance</t>
  </si>
  <si>
    <t>Appropriation Ceiling</t>
  </si>
  <si>
    <t>(estimated)</t>
  </si>
  <si>
    <t>(actual)</t>
  </si>
  <si>
    <t>FY 2023</t>
  </si>
  <si>
    <t>FY 2022</t>
  </si>
  <si>
    <t>FY 2021</t>
  </si>
  <si>
    <t>FY 2020</t>
  </si>
  <si>
    <t>FY 2019</t>
  </si>
  <si>
    <t>FY 2018</t>
  </si>
  <si>
    <t>FY 2017</t>
  </si>
  <si>
    <t>Financial Data</t>
  </si>
  <si>
    <t xml:space="preserve">Variance between FY's in revenues and expenditures is due to encumbrances paid the following year. </t>
  </si>
  <si>
    <t>Variances:</t>
  </si>
  <si>
    <t>Purpose of Proposed Ceiling Adjustment (if applicable):</t>
  </si>
  <si>
    <t>All expenses relating to the YCC (Americorps) grant; support of invasive species control and other approved federal projects within the Natural Area Reserves (NAR) and Watershed Areas Statewide.</t>
  </si>
  <si>
    <t xml:space="preserve">All expenses relating to the implementation of Federal Grants within the natural areas and watersheds Statewide. </t>
  </si>
  <si>
    <t>Current Program Activities/Allowable Expenses:</t>
  </si>
  <si>
    <t>Federal Grants from U.S. Department of the Interior, Fish and Wildlife Service</t>
  </si>
  <si>
    <t>Source of Revenues:</t>
  </si>
  <si>
    <t>This fund is established to account for federal  grant monies from U.S. Dept. of Interior Fish and Wildlife Service for the implementation of various programs.</t>
  </si>
  <si>
    <t>Intended Purpose:</t>
  </si>
  <si>
    <t>S-507-C (Parent Account)</t>
  </si>
  <si>
    <t>Appropriation Acct. No.</t>
  </si>
  <si>
    <t>Act 134, SLH 2013</t>
  </si>
  <si>
    <t>Legal Authority</t>
  </si>
  <si>
    <t>Other Federal - P</t>
  </si>
  <si>
    <t>Fund type (MOF)</t>
  </si>
  <si>
    <t>Natural Area Reserves &amp; Watershed Management</t>
  </si>
  <si>
    <t>Name of Fund:</t>
  </si>
  <si>
    <t>587-4170</t>
  </si>
  <si>
    <t>Phone:</t>
  </si>
  <si>
    <t>LNR 407</t>
  </si>
  <si>
    <t>Prog ID(s):</t>
  </si>
  <si>
    <t>Emma Yuen</t>
  </si>
  <si>
    <t>Contact Name:</t>
  </si>
  <si>
    <t>Land and Natural Resources</t>
  </si>
  <si>
    <t>Department:</t>
  </si>
  <si>
    <t>All expenses relating to the implementation  of Federal Grant approved projects - endangared plant protection within the the natural and watersheds statewide.</t>
  </si>
  <si>
    <t>U.S, Department of the Interior, Fish &amp; Wildlife Service</t>
  </si>
  <si>
    <t>This fund was established to receive and expend federal grant monies - endangered plant program protection in the natural areas and watersheds statewide.</t>
  </si>
  <si>
    <t>S-541-C (Sub-Account)</t>
  </si>
  <si>
    <t>Statewide Endangered Plant Program</t>
  </si>
  <si>
    <t>587-0058</t>
  </si>
  <si>
    <t>Matthew Keir</t>
  </si>
  <si>
    <t xml:space="preserve"> The grant ended 9/20/18.</t>
  </si>
  <si>
    <t>All expenses relating to the implementation  of Federal Grant approved projects for Kaluanui Protective Fencing</t>
  </si>
  <si>
    <t>This fund was established to receive and expend federal grant monies for Kaluanui Protective Fencing.</t>
  </si>
  <si>
    <t>S-544-C (Sub-Account)</t>
  </si>
  <si>
    <t>A134/SLH 2013</t>
  </si>
  <si>
    <t>KALUANUI PROTECTIVE FENCING</t>
  </si>
  <si>
    <t>GRANT CLOSED 9/30/18</t>
  </si>
  <si>
    <t>All expenses relating to the implementation  of Federal Grant approved projects - Ka'u Forest Invasives Control</t>
  </si>
  <si>
    <t>This fund was established to receive and expend federal grant monies - Ka'u Forest Invasives Control</t>
  </si>
  <si>
    <t>S-554-C (Non-Appropriated)</t>
  </si>
  <si>
    <t>Non-appropriated</t>
  </si>
  <si>
    <t>Ka'u Forest Invasives Control</t>
  </si>
  <si>
    <t>Variance between FY's in revenues and expenditures is due to encumbrances paid the following year.</t>
  </si>
  <si>
    <t>All expenses relating to the implementation  of Federal Grant approved projects - for the endangered invertebrate program.</t>
  </si>
  <si>
    <t>This fund was established to receive and expend federal grant monies - for the endangered invertebrate program.</t>
  </si>
  <si>
    <t>S-567-C (Sub-Account)</t>
  </si>
  <si>
    <t>Non-Appropriated</t>
  </si>
  <si>
    <t>Endangered Invertebrate Program</t>
  </si>
  <si>
    <t>587-0019</t>
  </si>
  <si>
    <t>Cynthia King</t>
  </si>
  <si>
    <t>Grant ended 9/30/18.</t>
  </si>
  <si>
    <t>All expenses relating to the implementation  of Federal Grant approved projects - for the Pu'u wa'a-wa'a Forest Reserve Protection and Restoration</t>
  </si>
  <si>
    <t>This fund was established to receive and expend federal grant monies - Pu'u wa'a-wa'a Forest Reserve Protection and Restoration</t>
  </si>
  <si>
    <t>S-555-C (Non-Appropriated)</t>
  </si>
  <si>
    <t>Pu'u Wa-awa'a Forest Reserve Prot &amp; Rest</t>
  </si>
  <si>
    <t>Grant ended 9/30/19.</t>
  </si>
  <si>
    <t>All expenses relating to the implementation  of Federal Grant approved projects - SEPP Predator Proof Exclosure Structure</t>
  </si>
  <si>
    <t>This fund was established to receive and expend federal grant monies for the SEPP Predator Proof Exclosure Structure</t>
  </si>
  <si>
    <t>S-568-C (Sub-Account)</t>
  </si>
  <si>
    <t>SEPP PREDATOR PROOF EXCLOSURE STRUCTURE</t>
  </si>
  <si>
    <t>(808) 587-0033</t>
  </si>
  <si>
    <t>David Sischo</t>
  </si>
  <si>
    <t>GRANT CLOSED</t>
  </si>
  <si>
    <t>All expenses relating to the implementation  of Federal Grant approved projects - for the Ahihi Kinau Coastal Wetlands.</t>
  </si>
  <si>
    <t>This fund was established to receive and expend federal grant monies - for the Ahihi Kinau Coastal Wetlands</t>
  </si>
  <si>
    <t>S-571-C (Sub-Account)</t>
  </si>
  <si>
    <t>Ahihi Kinau Coastal Wetlands</t>
  </si>
  <si>
    <t>All expenses relating to the implementation  of Federal Grant approved projects - for the SEPP Strategic Plan</t>
  </si>
  <si>
    <t>This fund was established to receive and expend federal grant monies - for the SEPP Strategic Plan.</t>
  </si>
  <si>
    <t>S-573-C (Sub-Account)</t>
  </si>
  <si>
    <t>SEPP Strategic Plan</t>
  </si>
  <si>
    <t>All expenses relating to the implementation  of Federal Grant approved projects - for the Kohala Mountain Biodiversity Protection</t>
  </si>
  <si>
    <t>This fund was established to receive and expend federal grant monies - for the Kohala Mountain Biodiversity Protection</t>
  </si>
  <si>
    <t>S-584-C (Sub-Account)</t>
  </si>
  <si>
    <t>A119/SL 2015</t>
  </si>
  <si>
    <t>Kohala Mountain Biodiversity Protection</t>
  </si>
  <si>
    <t>Variance between FY's in revenues and expenditures is due to encumbrances paid the following year. Grant ends 12/31/20</t>
  </si>
  <si>
    <t>All expenses relating to the implementation  of Federal Grant approved projects - for enhancing rare native invertebrates.</t>
  </si>
  <si>
    <t>This fund was established to receive and expend federal grant monies - for enhancing rare native invertebrates.</t>
  </si>
  <si>
    <t>S-585-C (Sub-Account)</t>
  </si>
  <si>
    <t>Enhancing Rare Native Invertebrates</t>
  </si>
  <si>
    <t>Grant closed</t>
  </si>
  <si>
    <t>All expenses relating to Puuahala Watershed Acquisition</t>
  </si>
  <si>
    <t>This fund was established to receive and expend federal grant monies - Puuahala Watershed Acquisition</t>
  </si>
  <si>
    <t>S-588-C</t>
  </si>
  <si>
    <t>PUUAHALA WATERSHED ACQUISITION RLA</t>
  </si>
  <si>
    <t>All expenses relating to the implementation  of Federal Grant approved projects - Invertebrate Capture Propagation</t>
  </si>
  <si>
    <t>This fund was established to receive and expend federal grant monies - Invertebrate Capture Propagation</t>
  </si>
  <si>
    <t>S-599-C (Sub-Account)</t>
  </si>
  <si>
    <t>Act 53/SLH 18</t>
  </si>
  <si>
    <t>Invertebrate Capture Propagation</t>
  </si>
  <si>
    <t>All expenses relating to Pupukea Mauka Recovery Land Acquisition</t>
  </si>
  <si>
    <t>This fund was established to receive and expend federal grant monies - Pupukea Mauka Recovery Land Acquisition</t>
  </si>
  <si>
    <t>S-603-C (Non-Appropriated)</t>
  </si>
  <si>
    <t>PUPUKEA MAUKA RECOVERY LAND ACQUISITION</t>
  </si>
  <si>
    <t>Grant ended 9/30/19</t>
  </si>
  <si>
    <t>All expenses relating to the implementation  of Federal Grant approved projects - blackburns sphinx moth genetics and habitat assessment</t>
  </si>
  <si>
    <t>This fund was established to receive and expend federal grant monies for blackburns sphinx moth genetics and habitat assessment</t>
  </si>
  <si>
    <t>S-605-C (Non-Appropriated)</t>
  </si>
  <si>
    <t>Blackburns sphinx moth genetics and habitat assessment</t>
  </si>
  <si>
    <t>All expenses relating to the implementation  of Federal Grant approved projects in creating yellow faced bee nest habitat</t>
  </si>
  <si>
    <t>This fund was established to receive and expend federal grant monies in creating yellow faced bee nest habitat</t>
  </si>
  <si>
    <t>S-606-C (Non-Appropriated)</t>
  </si>
  <si>
    <t>Creating Yellow Faced Bees Nest Habitat</t>
  </si>
  <si>
    <t>All expenses relating to the implementation  of Federal Grant approved projects - for the restoration and reintroduction of Ewa Chaff-flower and Akoko</t>
  </si>
  <si>
    <t>This fund was established to receive and expend federal grant monies - for the restoration and reintroduction of Ewa Chaff-flower and Akoko</t>
  </si>
  <si>
    <t>S-608-C (Non-Appropriated)</t>
  </si>
  <si>
    <t>RESTRE &amp; REINTRO EWA CHAFF-FLWR &amp; AKOKO</t>
  </si>
  <si>
    <t>Grant ended 12/31/19.</t>
  </si>
  <si>
    <t>All expenses relating to the implementation  of Federal Grant approved projects for the Olaa Kilauea Forest Protection</t>
  </si>
  <si>
    <t>U.S, Department of Agriculture - Forest Service</t>
  </si>
  <si>
    <t>This fund was established to receive and expend federal grant monies for the Olaa Kilauea Forest Protection</t>
  </si>
  <si>
    <t>S-610-C (Non-Appropriated)</t>
  </si>
  <si>
    <t>Olaa Kilauea Forest Protection</t>
  </si>
  <si>
    <t>Variance between FY's revenues and expenditures is due to encumbrances paid the following year. Grant ended 9/30/20.</t>
  </si>
  <si>
    <t>All expenses relating to the implementation  of Federal Grant approved projects for the Wolbachia-Culex</t>
  </si>
  <si>
    <t>This fund was established to receive and expend federal grant monies for the Wolbachia-Culex</t>
  </si>
  <si>
    <t>S-613-C (Non-Appropriated)</t>
  </si>
  <si>
    <t>Wolbachia-Culex</t>
  </si>
  <si>
    <t>Grant ends 12/31/20</t>
  </si>
  <si>
    <t>All expenses relating to the implementation  of Federal Grant approved projects for the rare, threatened, and endagnered invertebrates on Maui</t>
  </si>
  <si>
    <t>This fund was established to receive and expend federal grant monies for the rare, threatened, and endagnered invertebrates on Maui</t>
  </si>
  <si>
    <t>S-654-C (Non-Appropriated)</t>
  </si>
  <si>
    <t>RARE THREATND ENDNGRD INVERTEBRATES - MAUI</t>
  </si>
  <si>
    <t>All expenses relating to the implementation  of Federal Grant approved projects for picture-wing fly rearing at UH</t>
  </si>
  <si>
    <t>This fund was established to receive and expend federal grant monies for picture-wing fly rearing at UH</t>
  </si>
  <si>
    <t>S-655-C (Non-Appropriated)</t>
  </si>
  <si>
    <t>PICTURE-WING FLY REARING AT UH</t>
  </si>
  <si>
    <t>All expenses relating to the implementation  of Federal Grant approved projects for the invertebrate captive propagation-insectary technician</t>
  </si>
  <si>
    <t>This fund was established to receive and expend federal grant monies for invertebrate captive propagation-insectary technician</t>
  </si>
  <si>
    <t>S-656-C (Non-Appropriated)</t>
  </si>
  <si>
    <t>INVERTEBRATE CAPTIVE PROPGTION-INSECTARY</t>
  </si>
  <si>
    <t>All expenses relating to the implementation  of Federal Grant approved projects for the plant extinction prevention program</t>
  </si>
  <si>
    <t>This fund was established to receive and expend federal grant monies for the plant extinction prevention program</t>
  </si>
  <si>
    <t>S-657-C (Non-Appropriated)</t>
  </si>
  <si>
    <t>PLANT EXTINCTION PREVENTION PROGRAM</t>
  </si>
  <si>
    <t>All expenses relating to the implementation  of Federal Grant approved projects for the kauai triad</t>
  </si>
  <si>
    <t>This fund was established to receive and expend federal grant monies for the Kauai triad</t>
  </si>
  <si>
    <t>S-658-C (Non-Appropriated)</t>
  </si>
  <si>
    <t>KAUAI TRIAD</t>
  </si>
  <si>
    <t>Variance between FY 20 &amp; 21 in revenues and expenditures is due to encumbrances paid the following year.</t>
  </si>
  <si>
    <t>All expenses relating to the implementation  of Federal Grant approved projects for the yellow-faced bee microbiome</t>
  </si>
  <si>
    <t>This fund was established to receive and expend federal grant monies for the yellow-faced bee microbiome</t>
  </si>
  <si>
    <t>S-660-C (Non-Appropriated)</t>
  </si>
  <si>
    <t>YELLOW-FACED BEE MICROBIOME</t>
  </si>
  <si>
    <t>Grant closed.</t>
  </si>
  <si>
    <t>All expenses relating to the implementation  of Federal Grant approved projects for the endangered plant restoration-Hawaii program.</t>
  </si>
  <si>
    <t>This fund was established to receive and expend federal grant monies for the endangered plant restoration-Hawaii program.</t>
  </si>
  <si>
    <t>S-661-C (Non-Appropriated)</t>
  </si>
  <si>
    <t>ENDANGERED PLANT RESTORATION-HAWAII PRGM</t>
  </si>
  <si>
    <t>All expenses relating to the implementation  of Federal Grant approved projects for building capacity for Hawaii's Watershed Partnerships.</t>
  </si>
  <si>
    <t xml:space="preserve">US Environmental Protection Agency (Healthy Watersheds Consortium - US Endowment for Forestry and Communities) </t>
  </si>
  <si>
    <t>This fund was established to receive and expend federal grant monies for building capacity for Hawaii's Watershed Partnerships</t>
  </si>
  <si>
    <t>S-662-C (Non-Appropriated)</t>
  </si>
  <si>
    <t>BUILDING CAPACITY FOR HAWAII'S WATERSHED PARTNERSHIPS</t>
  </si>
  <si>
    <t>587-4179</t>
  </si>
  <si>
    <t>Katie Ersbak</t>
  </si>
  <si>
    <t>All expenses relating to the implementation  of Federal Grant approved projects for the rare plant program recovery challenge.</t>
  </si>
  <si>
    <t>This fund was established to receive and expend federal grant monies for the rare plant program recovery challenge - Implementation of Priority One Recovery Actions for Lobelia  oahuensis.</t>
  </si>
  <si>
    <t>S-679-C (Sub-Account)</t>
  </si>
  <si>
    <t>A 5/SLh 19</t>
  </si>
  <si>
    <t>RARE PLANT PROGRAM RECV CHALLENGE 2019</t>
  </si>
  <si>
    <t>All expenses relating to the implementation  of Federal Grant approved projects for the SEPP Recovery Challenge.</t>
  </si>
  <si>
    <t>This fund was established to receive and expend federal grant monies for the SEPP Recovery Challenge.</t>
  </si>
  <si>
    <t>S-680-C (Sub-Account</t>
  </si>
  <si>
    <t>ACT 5/SLH 19</t>
  </si>
  <si>
    <t>SEPP RECOVERY CHALLENGE 2019</t>
  </si>
  <si>
    <t>Irene Sprecher</t>
  </si>
  <si>
    <t>LNR 172</t>
  </si>
  <si>
    <t>587-4167</t>
  </si>
  <si>
    <t>Foresty Resource Management # Development</t>
  </si>
  <si>
    <t>Section 195F-4, HRS</t>
  </si>
  <si>
    <t>S-512-C (Parent Account)</t>
  </si>
  <si>
    <t>all remaining cash will be lapsed to State General Fund.</t>
  </si>
  <si>
    <t>Heather Mcmillen</t>
  </si>
  <si>
    <t>587-0054</t>
  </si>
  <si>
    <t>Urban &amp; Community Forestry</t>
  </si>
  <si>
    <t>Section 195f-4, HRS</t>
  </si>
  <si>
    <t>S-513-C</t>
  </si>
  <si>
    <t>This fund was established to account for federal grant monies from U.S. Department of Agriculture, Forest Service for the implementation of various programs under the Cooperative Forestry Assistance Act.</t>
  </si>
  <si>
    <t>Federal Grant from U.S. Department of Agriculture, Forest Service</t>
  </si>
  <si>
    <t>Deliver a Urban and Community Forestry Program that focuses on improving the health and viability of trees in Hawaii’s communities; supporting Tree City USA communities across the state; providing technical training; administering financial support in the form of cost-share grants via Kaulunani’s Grant Program; supporting Arbor Day promotions; and maintaining public/private partnerships</t>
  </si>
  <si>
    <t>Tanya Rubenstein</t>
  </si>
  <si>
    <t>587-0027</t>
  </si>
  <si>
    <t>Forest Legacy</t>
  </si>
  <si>
    <t>S-516-C</t>
  </si>
  <si>
    <t>This fund was established to account for federal grant monies from U.S. Department of Agriculture, Forest Service for the implementation of Forest Legacy</t>
  </si>
  <si>
    <t>Administration Grant under the Cooperative Forestry Assistance Act.</t>
  </si>
  <si>
    <t xml:space="preserve">Enable active long-term forest management.  A primary focus of the program is the development of comprehensive, mutti-resource management plans </t>
  </si>
  <si>
    <t>that provide landowners with the information they need to manage their forests for a variety of products and services.</t>
  </si>
  <si>
    <t xml:space="preserve">remaining cash in FY2018-FY2019  will be lapsed to State General Fund. </t>
  </si>
  <si>
    <t>Forest Stewardship Program</t>
  </si>
  <si>
    <t>S-517</t>
  </si>
  <si>
    <t xml:space="preserve">This fund was established to account for federal grant monies from U.S. Department of Agriculture, Forest Service for the implementation of Forest </t>
  </si>
  <si>
    <t>Stewardship Program under the Cooperative Forestry Assistance Act.</t>
  </si>
  <si>
    <t xml:space="preserve">The Forest Legacy Program protects "working forests", those that protect water quality, provide habitat and forest products opportunities for recreation and </t>
  </si>
  <si>
    <t>other benefits through conservation land acquisitions. A primary focus of this Program is to educate private landowners on the importance of protecting</t>
  </si>
  <si>
    <t>their forest lands, and acquire threatened forest lands.</t>
  </si>
  <si>
    <t>Encumbrances to be expended in FY2021</t>
  </si>
  <si>
    <t>00JS5628, 06/22/20</t>
  </si>
  <si>
    <t>Robert Hauff</t>
  </si>
  <si>
    <t>587-4174</t>
  </si>
  <si>
    <t>Cooperative Lands Forest Health</t>
  </si>
  <si>
    <t>S-518-C</t>
  </si>
  <si>
    <t>This fund was established to account for federal grant monies from U.S. Department of Agriculture, Forest Service for the implementation of Cooperative</t>
  </si>
  <si>
    <t>Lands Forest Health Program under the Cooperative Forestry Assistance Act.</t>
  </si>
  <si>
    <t>Federal Grant from U.S. Department of Agriculture, Forest Service.</t>
  </si>
  <si>
    <t>All expenses relating to the implementation of Federal Grant approved projects having to do with monitoring and control of forests pests statewide.</t>
  </si>
  <si>
    <t>Forestry Health Protection - Invasive Plants</t>
  </si>
  <si>
    <t>S-519-C</t>
  </si>
  <si>
    <t>All expenses relating to the implementation  of Federal Grant approved projects having to do with monitoring and control of forests pests statewide.</t>
  </si>
  <si>
    <t xml:space="preserve">Grant closed </t>
  </si>
  <si>
    <t>Nurseries and Seeds Forest Service</t>
  </si>
  <si>
    <t>Act 134, SLH 2013 as amended by Act 122, SLH 2014</t>
  </si>
  <si>
    <t>S-561 (Sub-Account)</t>
  </si>
  <si>
    <t xml:space="preserve">This fund was established to account for federal grant monies from U.S. Department of Agriculture, Forest Service </t>
  </si>
  <si>
    <t>Grant from the U.S. Forest Service</t>
  </si>
  <si>
    <t>Grant ended on 07/02/2017 - remaining cash will be lapsed in general state fund</t>
  </si>
  <si>
    <t>Improved Koa Forest Service</t>
  </si>
  <si>
    <t>S-562-C (Sub-Account)</t>
  </si>
  <si>
    <t xml:space="preserve">This fund was established to account for federal grant monies from U.S. Department of Agriculture, Forest Service for the implementation of Cooperative </t>
  </si>
  <si>
    <t>All expenses relating to the implementation  of Federal Grant approved projects for Koa, per Forest Service.</t>
  </si>
  <si>
    <t>Grant closed on 06/30/2016 - all remaining cash will be lapsed to State General Fund.</t>
  </si>
  <si>
    <t>Kau Forest Service</t>
  </si>
  <si>
    <t>S-563-C (Sub-Account)</t>
  </si>
  <si>
    <t>All expenses relating to the implementation of Federal Grant approved projects - Kau, Forest Service.</t>
  </si>
  <si>
    <t>Grand ended on  06/22/2019</t>
  </si>
  <si>
    <t xml:space="preserve">                 </t>
  </si>
  <si>
    <t>S &amp; PF Competitive - Leeward Haleakala</t>
  </si>
  <si>
    <t>S-577-C (Sub-Account)</t>
  </si>
  <si>
    <t>Restoring the House of the Sun Landscape Scale Restoration - Leeward Haleakala Watershed Rest.</t>
  </si>
  <si>
    <t>All expenses relating to the implementation  of Federal Grant approved projects - Leeward Haleakala</t>
  </si>
  <si>
    <t>Grant ended 12/30/19.</t>
  </si>
  <si>
    <t>7-4174</t>
  </si>
  <si>
    <t>OHIA Wilt</t>
  </si>
  <si>
    <t>S-590 (Sub-Account)</t>
  </si>
  <si>
    <t xml:space="preserve">This fund was established to account for federal grant monies from U.S. Department of Agriculture, Forest Service for the implementation of State </t>
  </si>
  <si>
    <t>and Private Forestry Competitive grant; Ohia Wilt.</t>
  </si>
  <si>
    <t>All expenses relating to the implementation of Federal Grant approved projects - Ohia Wilt.</t>
  </si>
  <si>
    <t>Grant will ended 12/31/20</t>
  </si>
  <si>
    <t>Landscape Scale Rest. &amp; Reforestation</t>
  </si>
  <si>
    <t>S-595-C</t>
  </si>
  <si>
    <t xml:space="preserve">                                             </t>
  </si>
  <si>
    <t>This fund was established to account for federal grant monies from U.S. Department of Agriculture, Forest Service for the implementation of Landscape</t>
  </si>
  <si>
    <t>Scale Restoration and Reforestation.</t>
  </si>
  <si>
    <t>All expenses relating to the implementation  of Federal Grant approved projects - Landscape Scale Restoration and Reforestation.</t>
  </si>
  <si>
    <t xml:space="preserve"> </t>
  </si>
  <si>
    <t>Grant will end 2/28/21.</t>
  </si>
  <si>
    <t>Hawaiian Hoary Bat Habitat Conservation Plan</t>
  </si>
  <si>
    <t>S-609-C</t>
  </si>
  <si>
    <t>This fund was established to receive and expend federal grant monies for Hawaiian Hoary Bat Habitat Conservation</t>
  </si>
  <si>
    <t>U.S Fish and Wildlife Servive</t>
  </si>
  <si>
    <t>All expenses relating to the implementation  of Federal Grant approved projects - Hwaii Hoary Bat Habitat Conservation</t>
  </si>
  <si>
    <t>Promoting Hawaiian Grown Wood</t>
  </si>
  <si>
    <t>S-611-C</t>
  </si>
  <si>
    <t>This fund was established to account for federal grant monies from U.S. Department of Agriculture, Forest Service for the implementation of Promoting</t>
  </si>
  <si>
    <t>Hawaiian Grown Wood.</t>
  </si>
  <si>
    <t>All expenses relating to the implementation  of Federal Grant approved projects - Promoting Hawaiian Grown Wood.</t>
  </si>
  <si>
    <t>This grant will end on 06/30/2021.</t>
  </si>
  <si>
    <t>Hawaii Tree Mortality</t>
  </si>
  <si>
    <t>S-612-C</t>
  </si>
  <si>
    <t xml:space="preserve">This fund was established to account for federal grant monies from U.S. Department of Agriculture, Forest Service for the implementation of Hawaii </t>
  </si>
  <si>
    <t>Tree Mortality Projects.</t>
  </si>
  <si>
    <t>All expenses relating to the implementation of Federal Grant approved projects for Hawaii Tree Mortality.</t>
  </si>
  <si>
    <t>00js5061, 05/20/2020</t>
  </si>
  <si>
    <t>USFS Rapid Ohia Death</t>
  </si>
  <si>
    <t>S-617-C</t>
  </si>
  <si>
    <t>This fund was established to account for federal grant monies from U.S. Department of Agriculture, Forest Service for the Rapid Ohia Death.</t>
  </si>
  <si>
    <t>All expenses relating to the implementation of Federal Grant approved projects for Rapid Ohia Death.</t>
  </si>
  <si>
    <t>Grant ended 6/30/20</t>
  </si>
  <si>
    <t>Puuwaawaa Fire Special</t>
  </si>
  <si>
    <t>Other Federal Funds - P</t>
  </si>
  <si>
    <t>S-622-C</t>
  </si>
  <si>
    <t>This fund was established to account for federal grant monies from U.S. Department of Agriculture, Forest Service for the Puuwaawaa Fire Special</t>
  </si>
  <si>
    <t>All expenses relating to the implementation  of Federal Grant approved projects for the Puuwaawaa Fire Special</t>
  </si>
  <si>
    <t>USDA Aphis for Rapid Ohia Death</t>
  </si>
  <si>
    <t>S-624-C</t>
  </si>
  <si>
    <t>This fund was established to account for federal grant monies from U.S. Department of Agriculture, Forest Service for Rapid Ohia Death</t>
  </si>
  <si>
    <t>All expenses relating to the implementation of Federal Grant approved projects for Rapid Ohia Death (APHIS).</t>
  </si>
  <si>
    <t>NCRS-Conservation Program</t>
  </si>
  <si>
    <t>S-637-C</t>
  </si>
  <si>
    <t>This fund was established to account for federal grant monies from U.S. Department of Agriculture, NRCS Conservation Program</t>
  </si>
  <si>
    <t>Federal Grant from U.S. Department of Agriculture NRCS</t>
  </si>
  <si>
    <t>All expenses relating to the implementation  of Federal Grant approved projects for the NRCS Conservation Program</t>
  </si>
  <si>
    <t>Grant ended on 09/30/2019</t>
  </si>
  <si>
    <t>Western S&amp;PF Landscape Scale Restoration</t>
  </si>
  <si>
    <t>A 53/SL 18</t>
  </si>
  <si>
    <t>S-642-C</t>
  </si>
  <si>
    <t>This fund was established to account for federal grant monies for maintaining the landscape and scale restoration of the existing forests and reforest</t>
  </si>
  <si>
    <t>degraded land and developing Seed Orchard for Hawaiian Sandalwood</t>
  </si>
  <si>
    <t>All expenses relating to the maintaining the landscape and restoration for Developing Seed Orhards for Hawaiian Sandalwood</t>
  </si>
  <si>
    <t>Grant will end 6/30/21</t>
  </si>
  <si>
    <t>West Maui Invasive Plant Control</t>
  </si>
  <si>
    <t xml:space="preserve">Non-appropriated </t>
  </si>
  <si>
    <t>S-645-C</t>
  </si>
  <si>
    <t>This fund was established to account for federal grant monies for West Maui Invasive Plant Control</t>
  </si>
  <si>
    <t>All expenses relating to the West Maui Invassive Plant Control</t>
  </si>
  <si>
    <t>This grant will end on 12/31/2020</t>
  </si>
  <si>
    <t>Hawaii Wood Utilization Team</t>
  </si>
  <si>
    <t xml:space="preserve">Non-Appropriated </t>
  </si>
  <si>
    <t>S-646-C</t>
  </si>
  <si>
    <t>This fund was established to account for federal grant monies for Hawaii Wood Utilization Team</t>
  </si>
  <si>
    <t>All expenses relating to the Hawaii Wood Utilization</t>
  </si>
  <si>
    <t>This grant will end on 06/30/2021. All remaining encumbrances will be expended on FY2021.</t>
  </si>
  <si>
    <t>FY18 WUI GRANT, PU'U WA'A WA'A</t>
  </si>
  <si>
    <t>S-647-C</t>
  </si>
  <si>
    <t>This fund was established to account for federal grant monies for Pu'u Wa'a Wa'a, Cross-Border Collaboration to Reduce Wildfire Threat in North Kona, Hawai'i</t>
  </si>
  <si>
    <t>All expenses relating to the Pu'u Wa'a Wa'a, Cross-Border Collaboration to Reduce Wildfire Threat in North Kona, Hawai'i.</t>
  </si>
  <si>
    <t>Grant ends 8/31/21</t>
  </si>
  <si>
    <t>FY18 WUI: WAIANAE KAI FUEL REDUCTION</t>
  </si>
  <si>
    <t>S-648-C</t>
  </si>
  <si>
    <t>This fund was established to account for federal grant monies for Waianae Kai Fuel Reduction</t>
  </si>
  <si>
    <t>All expenses relating to the Waianae Kai Fuel Reduction</t>
  </si>
  <si>
    <t>Grant ends 6/30/21</t>
  </si>
  <si>
    <t>Wilfire prevention and Invasive Plant and Control in West Maui</t>
  </si>
  <si>
    <t>S-649-C</t>
  </si>
  <si>
    <t xml:space="preserve">This fund was established to account for federal grant monies for the Joint Chief's Project to prevent and control  the wildfire and invassive plant in  </t>
  </si>
  <si>
    <t>West Maui.</t>
  </si>
  <si>
    <t>All expenses relating to wildfire prevention</t>
  </si>
  <si>
    <t>Grant ends 9/30/21</t>
  </si>
  <si>
    <t>FY18 WUI GRANT: IMPROVED FUELS INFO</t>
  </si>
  <si>
    <t>S-650-C</t>
  </si>
  <si>
    <t>This fund was established to account for federal grant monies for  Improved Fuel Information and Educ for WUI Communities</t>
  </si>
  <si>
    <t>All expenses relating to the  Improved Fuel Information and Educ for WUI Communities.</t>
  </si>
  <si>
    <t>FOREST LEGACY PROGRAM</t>
  </si>
  <si>
    <t>Non-approriated</t>
  </si>
  <si>
    <t>S-663-C</t>
  </si>
  <si>
    <t>Rapid Ohia Death Response</t>
  </si>
  <si>
    <t>Grant ended 8/31/20</t>
  </si>
  <si>
    <t>Management of Ceratocystis Wilt of Ohia in Hawaii</t>
  </si>
  <si>
    <t>Non-Approriated</t>
  </si>
  <si>
    <t>S-664-C</t>
  </si>
  <si>
    <t>Afsheen A Siddiqi</t>
  </si>
  <si>
    <t>LNR 402</t>
  </si>
  <si>
    <t>(808) 587-0163</t>
  </si>
  <si>
    <t>NATIVE RESOURCES &amp; FIRE PROTECTION PGM</t>
  </si>
  <si>
    <t>S-504-C (Parent Account)</t>
  </si>
  <si>
    <t>Restoration of Mana Plain Coastal Wetlands, Honu'apo Estuary Wetland Restoration This fund was established to account for federal grant monies</t>
  </si>
  <si>
    <t>from U.S. Department of Interior, Fish and Wildlife Service for the Statewide Wildlife Restoration</t>
  </si>
  <si>
    <t xml:space="preserve">Program: </t>
  </si>
  <si>
    <t>This fund also receives monies from U.S. Department of Agriculture for the implementation of various NRCS Grants/Agreements</t>
  </si>
  <si>
    <t>US Fish and Wildlife Service</t>
  </si>
  <si>
    <t xml:space="preserve">Restoration of Mana Plain Coastal Wetlands, Honu'apo Estuary Wetland Restoration </t>
  </si>
  <si>
    <t>Robert D Hauff/Michael Walker</t>
  </si>
  <si>
    <t>(808) 587-4174</t>
  </si>
  <si>
    <t>State Fire Assistance Projects</t>
  </si>
  <si>
    <t>S-530-C (Sub-Account)</t>
  </si>
  <si>
    <t>This fund was established to account for federal grant monies from U.S. Department of Agriculture, Forest Service for the implementation of Cooperative Fire Protection State Fire Assistance/Voluntary Fire Assistance.</t>
  </si>
  <si>
    <t>US Forest Service</t>
  </si>
  <si>
    <t>All expenses relating to the implementation of Federal Grant approved projects  - State Fire Assistance/Voluntary Fire Assistance</t>
  </si>
  <si>
    <t>Lainie Berry</t>
  </si>
  <si>
    <t>(808) 587-4158</t>
  </si>
  <si>
    <t>Endangered Wildlife Program</t>
  </si>
  <si>
    <t>Act 134. SLH 2013</t>
  </si>
  <si>
    <t>S-535-C</t>
  </si>
  <si>
    <t>This fund was established to account for federal grant monies received from U.S. Department of Interior, Fish &amp; Wildlife Service, Section 6 - Endangered</t>
  </si>
  <si>
    <t>Wildlife Protection Program.</t>
  </si>
  <si>
    <t xml:space="preserve">Alala recovery, Kauai endangered forestbird recovery, captive propigation of endangered forestbirds. All expenses relating to the implementation of Federal Grant approved projects - funding for programs for supporting the conservation and recovery of Hawaii's threatened and endangered avifauna, as well as operations and maintenance of the captive breeding facilities on Maui and Hawaii Islands.								</t>
  </si>
  <si>
    <t>Robert D Hauff</t>
  </si>
  <si>
    <t>MAUNA KEA FIRE VEHICLES</t>
  </si>
  <si>
    <t>S-570-C</t>
  </si>
  <si>
    <t>Restoring a Degraded High-Elevation Dry Forest on Mauna Kea</t>
  </si>
  <si>
    <t>A119/SL 15</t>
  </si>
  <si>
    <t>This fund was established to account for federal grant monies received from U.S. Department of Interior, Fish &amp; Wildlife Service, Restoration of Mauna Kea Dry Forest.</t>
  </si>
  <si>
    <t>LIDAR ACQUISITION FOR ALAKAI</t>
  </si>
  <si>
    <t>S-602</t>
  </si>
  <si>
    <t>Using High-resolution Imagery to Identify, Conserve and Manage Habitat for Kauai's Endangered Birds</t>
  </si>
  <si>
    <t>Using High-resolution Imagery to Identify, Conserve and Manage Habitat for Kauai's Endangered Birds. All expenses relating to the implementation of Federal Grant approved projects - for the Lidar Acquisition for Alakai.</t>
  </si>
  <si>
    <t>Grant closed on 12/13/17.</t>
  </si>
  <si>
    <t>Kaua'i Seabird Habitat Conservation Plan</t>
  </si>
  <si>
    <t>For completion of two Habitat Conservation Plans on Kaua'i (KIUC long-term Habitat Conservation Plan and the Kaua'i Seabird Habitat Conservation Plan)</t>
  </si>
  <si>
    <t>Restoration and Protection of Kanaha Pond Wildlife Sanctuary</t>
  </si>
  <si>
    <t>S-634-C</t>
  </si>
  <si>
    <t>Installation of a predator-proof fence and habitat restoration.</t>
  </si>
  <si>
    <t>Equipment, supplies and labor for the instalation of a predator-proof fence and habitat restoration.</t>
  </si>
  <si>
    <t>Grant closed 3/30/20 and not a recurring grant.</t>
  </si>
  <si>
    <t>Alekoko Coastal Wetland Restoration</t>
  </si>
  <si>
    <t>S-640-C</t>
  </si>
  <si>
    <t>Labor, supplies and equipment to restore the Alekoko Coastal Wetland</t>
  </si>
  <si>
    <t>Variance is based on the remaining tasks and the estimated timeline for completion.</t>
  </si>
  <si>
    <t>Kaua'i Nene Islan-wide Habitat Conservation Plan - Phase II</t>
  </si>
  <si>
    <t>S-651-C</t>
  </si>
  <si>
    <t>Completion of the Kaua'i Nene Islan-wide Habitat Conservation Plan</t>
  </si>
  <si>
    <t>LNR 153</t>
  </si>
  <si>
    <t>S-509 (Parent Account)</t>
  </si>
  <si>
    <t>PARENT ACCOUNT</t>
  </si>
  <si>
    <t>David Sakoda</t>
  </si>
  <si>
    <t>808-587-0104</t>
  </si>
  <si>
    <t xml:space="preserve">Interjurisdictional Fisheries Act </t>
  </si>
  <si>
    <t>A 5/SL 19</t>
  </si>
  <si>
    <t>S-520</t>
  </si>
  <si>
    <t>This fund was established to account for federal grant funds from the U.S. Department of Commerce's National Oceanographic and Atmospheric</t>
  </si>
  <si>
    <t>Administration (NOAA) to operate and maintain the Commercial Marine Licensing System.</t>
  </si>
  <si>
    <t>NOAA Pacific fisheries Data Program grant (CFDA 11.437), funds from the Interjurisdictional Fisheries Act</t>
  </si>
  <si>
    <t xml:space="preserve">Funds are used to maintain and improve the State ofHawaii's on-line Commercial Marine Licensing System and Fishing Reports; includes software, </t>
  </si>
  <si>
    <t>maintenance, internet licensing fees, etc.</t>
  </si>
  <si>
    <t>The increase of expenditures in FY20 was due to the adjustment of prior year's grant.</t>
  </si>
  <si>
    <t>HI 2015-16 Fisheries Support Project</t>
  </si>
  <si>
    <t>Act 119, SLH 2015</t>
  </si>
  <si>
    <t>S-575</t>
  </si>
  <si>
    <t>Grant ended 6/30/19</t>
  </si>
  <si>
    <t>WPACFIN Program</t>
  </si>
  <si>
    <t>S-596</t>
  </si>
  <si>
    <t xml:space="preserve">To provide fisheries data and information when, where, and in the quality needed by NOAA Fisheries and the Council and its Plan Monitoring Teams to develop, </t>
  </si>
  <si>
    <t>implement, evaluate, and amend Fishery Management Plans for WPACFIN.</t>
  </si>
  <si>
    <t>NOAA Pacific fisheries Data Program grant (CFDA 11.437)</t>
  </si>
  <si>
    <t>Funding is used to hire core DLNR-DAR staff, purchase hardware and software for data processing workstations, and to cover software development expenses</t>
  </si>
  <si>
    <t xml:space="preserve"> for web portal applications to process mandatory commercial fisheries data.</t>
  </si>
  <si>
    <t>LNR 401</t>
  </si>
  <si>
    <t>S-511-C (Parent Account)</t>
  </si>
  <si>
    <t>Ryan Okano</t>
  </si>
  <si>
    <t>808-587-0083</t>
  </si>
  <si>
    <t>Wetlands Protection Development - Coral Restoration</t>
  </si>
  <si>
    <t xml:space="preserve">S-514-C </t>
  </si>
  <si>
    <t>To create a protocol for the permitting process specifically for coral restoration projects and ensure that Hawaii coral reefs are being restored</t>
  </si>
  <si>
    <t>in a mindful way w/ appropriate methods in suitable locations.</t>
  </si>
  <si>
    <t>US Environmental Protection Agency</t>
  </si>
  <si>
    <t>Salary and Operating cost for coral restoration projects re permitting process.</t>
  </si>
  <si>
    <t>Project started last quarter of FY20.</t>
  </si>
  <si>
    <t>808-587-0099</t>
  </si>
  <si>
    <t>Papahanaumokaukea Monument</t>
  </si>
  <si>
    <t>A124/SL 16</t>
  </si>
  <si>
    <t>S-524-C (Sub Account)</t>
  </si>
  <si>
    <t xml:space="preserve">This fund was established to account for federal grant monies received from the U.S. Department of Commerce, National Oceanic and Atmospheric </t>
  </si>
  <si>
    <t xml:space="preserve">Administration (NOAA), Marine Sanctuary Program, to provide suport for State of Hawaii co-management of the Papahanaumokuakea Marine National </t>
  </si>
  <si>
    <t>Monument.</t>
  </si>
  <si>
    <t>U.S. Department of Commerce, National Oceanic and Atmospheric Administration (NOAA), Marine Sanctuary Program MOA (CFDA 11.429)</t>
  </si>
  <si>
    <t>Salary and operating costs for personnel co-managing the Papahanaumokuakea Marine National Monument.</t>
  </si>
  <si>
    <t>The increase of expenditures in FY20 was due to the adjustment of prior years grant.</t>
  </si>
  <si>
    <t>Brian Neilson</t>
  </si>
  <si>
    <t>587-0100</t>
  </si>
  <si>
    <t>Monk Seals &amp; Sea Turtles Management</t>
  </si>
  <si>
    <t>S-526-C (Sub Account)</t>
  </si>
  <si>
    <t xml:space="preserve">Administration (NOAA) grant to provide support for State of Hawaii co-management of monk seals and sea turtles in the Hawaiian Islands Humpback </t>
  </si>
  <si>
    <t>National Marine Sanctuary.</t>
  </si>
  <si>
    <t>U.S. Department of Commerce, National Oceanic and Atmospheric Administration (NOAA), Unallied Science Program grant (CFDA 11.472)</t>
  </si>
  <si>
    <t xml:space="preserve">Salaries and operating costs for management, outreach and education programs for monk seals and sea turtles.  </t>
  </si>
  <si>
    <t xml:space="preserve">Old Grant ended FY18 and new grant was approved FY19, hence, encumbrances were paid in the succeeding year.  Also, the increase of </t>
  </si>
  <si>
    <t>expenditures in FY20 was due to the adjustment of prior years grant.  Grant will end FY21.  New grant is coming by FY22.</t>
  </si>
  <si>
    <t>Brian Neilson/Kimberly Fuller</t>
  </si>
  <si>
    <t>808-587-0106</t>
  </si>
  <si>
    <t>HI State ANS Management Plan Support</t>
  </si>
  <si>
    <t>S-529-C (Sub Account)</t>
  </si>
  <si>
    <t>This fund was established to account for federal grant monies received from the U.S. Department of Interior, Fish and Wildlife Service, to implement</t>
  </si>
  <si>
    <t>Hawaii's Aquatic Invasive Species Management Plan</t>
  </si>
  <si>
    <t>U.S. Department of the Interior, Fish and Wildlife Service, Fish and Wildlife Management Assistance Grant (CFDA 15.608)</t>
  </si>
  <si>
    <t xml:space="preserve">Salary and operating costs for implementing the State of Hawaii Aquatic Invasive Species Management Plan, which includes investigating, monitoring, </t>
  </si>
  <si>
    <t>controlling and eradicating invasive species; identifying new invasives.</t>
  </si>
  <si>
    <t xml:space="preserve">Funds were available last quarter of FY19, hence, payment of expenditures were done in the succeeding year. </t>
  </si>
  <si>
    <t>Hawaii Coral Reef Grant Management</t>
  </si>
  <si>
    <t>A 49/SL 17</t>
  </si>
  <si>
    <t>S-551-C (Sub Account)</t>
  </si>
  <si>
    <t>Administration (NOAA) grant to provide support for State of Hawaii Coral Reef Grant Management</t>
  </si>
  <si>
    <t>U.S. Department of Commerce, National Oceanic and Atmospheric Administration (NOAA), Coral Reef Conservation Program (CFDA 11.482)</t>
  </si>
  <si>
    <t>Salary and Operating costs for the use in providing for the preservation and protection of Coral Reef Ecosystem through Research Projects</t>
  </si>
  <si>
    <t>and recommended practices.</t>
  </si>
  <si>
    <t xml:space="preserve">FY19 was when the project was in full blast, hence, the rise in expenditures.  Also, the increase of expenditures in FY20 was due </t>
  </si>
  <si>
    <t xml:space="preserve">to the adjustment of prior year grant.  The grant ended 9/30/20. </t>
  </si>
  <si>
    <t>808-587-0096</t>
  </si>
  <si>
    <t>Recruitment Dynamics of Scleractinian Corals along Kona</t>
  </si>
  <si>
    <t>S-564-C (Sub Account)</t>
  </si>
  <si>
    <t xml:space="preserve">This fund was established to account for federal grant monies received from the U.S. Department of Interior National Park Service for use in supporting </t>
  </si>
  <si>
    <t>Scleractinian Corals along the Kona Coast of the Big Island of Hawaii.</t>
  </si>
  <si>
    <t>U.S. Department of Interior,  National Park Service, Scleractinian Corals along the KONA Coast  (CFDA 15.944)</t>
  </si>
  <si>
    <t xml:space="preserve">Salary and operating costs for the use in providing a center for the preservation, interpretation, and perpetuation of traditional native Hawaiian activities </t>
  </si>
  <si>
    <t xml:space="preserve">and culture, and to demonstrate historic land use patterns as well as to provide a needed resource for the education, enjoyment, and appreciation of such </t>
  </si>
  <si>
    <t>traditional native Hawaiian activities and culture by local residents and visitors.</t>
  </si>
  <si>
    <t>New grant was approved FY19 and funds were available last quarter of FY19.  Encumbrances will be paid in the succeeding FY.</t>
  </si>
  <si>
    <t>David Delaney</t>
  </si>
  <si>
    <t>808-587-0114</t>
  </si>
  <si>
    <t>Species Recovery/Education (False Killer Whales)</t>
  </si>
  <si>
    <t>S-580-C (Sub Account)</t>
  </si>
  <si>
    <t xml:space="preserve">This fund was established to account for federal grant monies received from the Department of National Oceanic and Atmospheric Administration, </t>
  </si>
  <si>
    <t xml:space="preserve"> to support the conServation and recovery of False Killer whales (Pseudorca crassidens), as well as other endagered cetaceans, in the MHI.</t>
  </si>
  <si>
    <t>National Oceanic and Atmospheric Administration (NOAA), Unallied Science Program (CFDA 11.472)</t>
  </si>
  <si>
    <t xml:space="preserve">Salary and Operating Costs for the use of enhansing conservation and recovery of the insular false killer whale in the main Hawaiian Islands by learning </t>
  </si>
  <si>
    <t xml:space="preserve">more about the temporal and spatial use patterns of the insular false killer whale population and by targeting outreaach to fishers, boaters, and tour </t>
  </si>
  <si>
    <t>operators.</t>
  </si>
  <si>
    <t>Grant ended FY20.</t>
  </si>
  <si>
    <t>808-587-0100</t>
  </si>
  <si>
    <t>Humpback What National Marine Sanctuary</t>
  </si>
  <si>
    <t>S-523-C (Sub Account)</t>
  </si>
  <si>
    <t>Administration (NOAA), Marine Sanctuary Program, to provide suport for the State of Hawaii co-management of Hawaiian Islands Humpback Whale</t>
  </si>
  <si>
    <t>Salary and operating costs for personnel co-managing the Humpback Whale National Marine Sanctuary.</t>
  </si>
  <si>
    <t>Troy Sakihara</t>
  </si>
  <si>
    <t>808-933-3347</t>
  </si>
  <si>
    <t>HI Anchialine Habitats Inventory</t>
  </si>
  <si>
    <t>Non- appropriated</t>
  </si>
  <si>
    <t>S-594-C (Non-Appropriated)</t>
  </si>
  <si>
    <t>U.S. Department of Interior, Fish and Wildlife Service, Coastal Program (CFDA 15.630)</t>
  </si>
  <si>
    <t>Operating Cost to conduct Comprehensive Inventory of Anchialine Habitats throughout Maui County and Oahu.</t>
  </si>
  <si>
    <t>Grant ended FY18.</t>
  </si>
  <si>
    <t>Non- Appropriated</t>
  </si>
  <si>
    <t>S-630-C (Sub-account)</t>
  </si>
  <si>
    <t>The grant ended 9/30/18.</t>
  </si>
  <si>
    <t>Ryan Jenkinson/Kristen Kelly</t>
  </si>
  <si>
    <t>808-587-0100/808-295-6483</t>
  </si>
  <si>
    <t>S-674-C (Sub Account)</t>
  </si>
  <si>
    <t>Grant was approved late and funds were available 2nd quarter of the FY20.  Encumbrances will be paid in the succeeding year.</t>
  </si>
  <si>
    <t>Glenn Higashi</t>
  </si>
  <si>
    <t>808-587-0112</t>
  </si>
  <si>
    <t xml:space="preserve">Monitoring the Stream and Riparian Resources </t>
  </si>
  <si>
    <t>S-681-C</t>
  </si>
  <si>
    <t xml:space="preserve">To document and monitor the conditions and changes within the stream and riparian zones of the Ewa Forest Reserve, Poamoho Section </t>
  </si>
  <si>
    <t>and Kaluanui Natural Area Reserve.</t>
  </si>
  <si>
    <t xml:space="preserve">Source of Revenues:     </t>
  </si>
  <si>
    <t>US Department of Interior</t>
  </si>
  <si>
    <t xml:space="preserve">Operating cost to manage the documentation and monitoring the conditions and changes  within the stream and riparian zones of the Ewa Forest </t>
  </si>
  <si>
    <t>Reserve, Poamoho Section and Kaluanui Natural Area Reserve.</t>
  </si>
  <si>
    <t xml:space="preserve">Funds were received/available last quarter of FY20, hence, encumbrances will be paid in the succeeding year.  This grant  </t>
  </si>
  <si>
    <t>will be extended until FY22.  Also, no additional funds will be received.</t>
  </si>
  <si>
    <t>Dean Uyeno</t>
  </si>
  <si>
    <t>LNR 404</t>
  </si>
  <si>
    <t>587-0249</t>
  </si>
  <si>
    <t>Kahana Stream Restoration Project</t>
  </si>
  <si>
    <t>S-574-C</t>
  </si>
  <si>
    <t>Matching funds for fish habitat restortation and hau tree removal project on Kahana Stream, Oahu.</t>
  </si>
  <si>
    <t>United States Fish and Wildlife Service Financial Assistance Award.</t>
  </si>
  <si>
    <t xml:space="preserve">Funds are used for vegetation removal and outplaning supplies (e.g., equipment rental, herbicide, weed control fabric, etc.) and contracting vegetation </t>
  </si>
  <si>
    <t>removal professionals.</t>
  </si>
  <si>
    <t>Variance in Revenues between FY 2016 &amp; FY 2017 due to differences in compensation for the amount &amp; type of work completed.</t>
  </si>
  <si>
    <t>Variance in Revenues between FY 2017 &amp; FY 2018 due to differences in compensation for the amount &amp; type of work completed.</t>
  </si>
  <si>
    <t>Variance in Revenues between FY 2018 &amp; FY 2019 due to project completion in FY 2018.</t>
  </si>
  <si>
    <t>Variance in Expenditures between FY 2016 &amp; FY 2017 due to amount of funds paid out for work that was actually completed.</t>
  </si>
  <si>
    <t>Variance in Expenditures between FY 2017 &amp; FY 2018 due to amount of funds paid out for work that was actually completed.</t>
  </si>
  <si>
    <t>Variance in Expenditures between FY 2018 &amp; FY 2019 due to project completion in FY 2018</t>
  </si>
  <si>
    <t xml:space="preserve">Variance in Expenditures between FY 2019 &amp; FY 2020 due to unexpended balance remaining after project completion. </t>
  </si>
  <si>
    <t xml:space="preserve">Variance in Expenditures between FY 2020 &amp; FY 2021 due to unexpended balance remaining after project completion expected to be lapsed in FY 2020. </t>
  </si>
  <si>
    <t>Note:</t>
  </si>
  <si>
    <t>Grant ended.</t>
  </si>
  <si>
    <t>Iao Stream Fish Passage Project</t>
  </si>
  <si>
    <t>S-593-C</t>
  </si>
  <si>
    <t>Matching funds for fish passage restoration project on Iao Stream, Maui.</t>
  </si>
  <si>
    <t xml:space="preserve">Funds are used for manufacturing and installation of a fiberglass fish ramp on a 22-foot drop structure within the ‘Īao Stream Flood Control Project, </t>
  </si>
  <si>
    <t>Wailuku, Maui.</t>
  </si>
  <si>
    <t>Variance in Revenues between FY 2019 &amp; FY 2020 due to amount of funds needed for work actually completed.</t>
  </si>
  <si>
    <t>Variance in Revenues between FY 2020 &amp; FY 2021 due to expected project completion in FY 2020.</t>
  </si>
  <si>
    <t>Variance in Expenditures between FY 2019 &amp; FY 2020 due to amount of funds paid out for work actually completed.</t>
  </si>
  <si>
    <t>Variance in Expenditures between FY 2020 &amp; FY 2021 due to expected project completion in FY 2020.</t>
  </si>
  <si>
    <t>Jamie Shindo</t>
  </si>
  <si>
    <t>LNR 405</t>
  </si>
  <si>
    <t>587-0066</t>
  </si>
  <si>
    <t>Conservation &amp; Resources Enforcement</t>
  </si>
  <si>
    <t>S-505-C (Parent Account)</t>
  </si>
  <si>
    <t>Parent account for other federal fund appropriations.</t>
  </si>
  <si>
    <t>Federal funds grants roll-over.</t>
  </si>
  <si>
    <t>This is a parent account.</t>
  </si>
  <si>
    <t>Domestic Cannabis Eradicate/Suppress</t>
  </si>
  <si>
    <t>S-538-C</t>
  </si>
  <si>
    <t>This fund was established to account for federal grant monies received from the U.S. Department of Justice, Drug Enforcement Administration,</t>
  </si>
  <si>
    <t xml:space="preserve">to supplement State funding for the eradication and suppression of domestic cannabis.  Funds are also provided by the U.S. Department of Justice via </t>
  </si>
  <si>
    <t>the Department of Attorney General's Office.</t>
  </si>
  <si>
    <t>U.S. Department of Justice, Drug Enforcement Administration</t>
  </si>
  <si>
    <t>Herbicidal eradication of marijuana on State lands.</t>
  </si>
  <si>
    <t>Funds are received on a reimbursement basis.  Ability to front funds will be limited with anticipated budget reductions.</t>
  </si>
  <si>
    <t>Joint Enforcement Agreement (JEA)</t>
  </si>
  <si>
    <t>This fund was established to account for federal grant monies received from the Joint Enforcement Agreement between the U.S. Department of</t>
  </si>
  <si>
    <t>Commerce, National Oceanic Atmospheric Administration and the State Dept of Land and Natural Resources.</t>
  </si>
  <si>
    <t>U.S. Department of Commerce, National Oceanic and Atmospheric Administration</t>
  </si>
  <si>
    <t xml:space="preserve">This fund was established to account for federal grant monies received from the Joint Enforcement Agreement between the U.S. Department of </t>
  </si>
  <si>
    <t>A new Joint Enforcement Agreement was not executed for FY2020 - FY2021.  New Plan was executed for FY2021 - FY2022.</t>
  </si>
  <si>
    <t>Port Security Grant</t>
  </si>
  <si>
    <t>S-632-C (Non-Appropriated)</t>
  </si>
  <si>
    <t>This fund was established to account for federal grants monies from the Department of Homeland Security for the FY2017 Port Security Grant.</t>
  </si>
  <si>
    <t>Department of Homeland Security, Federal Emergency Management Agency</t>
  </si>
  <si>
    <t>Port Security Grant Program/Furnishing and delivering one (1) patrol boat, one (1) trailer, one (1) vehicle, and jet skis for port security</t>
  </si>
  <si>
    <t>measures.</t>
  </si>
  <si>
    <t>Decrease in Revenues and Expenditures is due to funding of remaining items and closeout of the Port Security Grant in FY2021.</t>
  </si>
  <si>
    <t>Thomas Ogawa</t>
  </si>
  <si>
    <t>808-587-0093</t>
  </si>
  <si>
    <t>Hawaii Marine Recreational Fishing Survey</t>
  </si>
  <si>
    <t>S-525-C (Sub Account)</t>
  </si>
  <si>
    <t>Administration (NOAA) for collecting fisheries catch data.</t>
  </si>
  <si>
    <t>NOAA, Pacific Fisheries Data Program Grant (CFDA 11.437)</t>
  </si>
  <si>
    <t>Salary and operating costs needed to collect current fish catch and effort data from non-commercial fishers via intercept or creel surveys in the main</t>
  </si>
  <si>
    <t>Hawaiian Islands (O‘ahu, Kaua‘i, Maui, Moloka‘i and Hawai‘i) and to provide the data and/or any analyses upon request to various resource management</t>
  </si>
  <si>
    <t xml:space="preserve">agencies. </t>
  </si>
  <si>
    <t xml:space="preserve">Grant was approved late in FY18, hence, project was extended and portion of the expenditures was paid in the succeeding year. </t>
  </si>
  <si>
    <t>Edwin Matsuda</t>
  </si>
  <si>
    <t>LNR 810</t>
  </si>
  <si>
    <t>587-0268</t>
  </si>
  <si>
    <t>Prevention of Natural Disasters</t>
  </si>
  <si>
    <t>S-510--C (Parent Account)</t>
  </si>
  <si>
    <t>Parent account for roll-over federal funds received from the Federal Emergency Management Agency to carry out Flood Plain Management activities and develop a flood hazard mitigation plan to strengthen the State's role in the National Flood Insurance Program, dam safety grants from the National Dam Safety Program and NOAA grants for flood mitigation.</t>
  </si>
  <si>
    <t>Roll-over funds</t>
  </si>
  <si>
    <t>Program activities, including but not limited to:  maintain/update of the Statewide Flood Control plan; National Flood Insurance Program; prepare post-flood reports; collect flood data; coordinate stream maintenance activities; inspect existing dams and reservoirs; and provide technical support to state, federal and private dam owners.</t>
  </si>
  <si>
    <t>Carol Tyau Beam</t>
  </si>
  <si>
    <t>587-0267</t>
  </si>
  <si>
    <t>Community Assistance Program</t>
  </si>
  <si>
    <t>Act 7, SLH 2020</t>
  </si>
  <si>
    <t>S-545-C (Sub-Account)</t>
  </si>
  <si>
    <t>Operating federal fund for LNR 810 program.  This fund was established to account for federal grant monies received from the Federal Emergency Management Agency for Community Assistance Program grant activities</t>
  </si>
  <si>
    <t>FEMA Community Assistance Program federal grant</t>
  </si>
  <si>
    <t>Program operating expenses</t>
  </si>
  <si>
    <t>none</t>
  </si>
  <si>
    <t xml:space="preserve">Grant performance period for FY18 was extended and the revenues and expenditures in FY18 were lumped FY18.Due to Covid 19 and related issues, FY19 and FY20 grants were provided extensions into FY21.  Additionally some scope adjustments were made within these grants and some grant performance items were eliminated, which lead to a variance between Revenues and Expenses.  </t>
  </si>
  <si>
    <t>Denise Manuel</t>
  </si>
  <si>
    <t>587-0246</t>
  </si>
  <si>
    <t>National Dam Safety Program</t>
  </si>
  <si>
    <t>S-546-C (Sub-Account)</t>
  </si>
  <si>
    <t>Operating federal fund for LNR 810 program.  This fund was established to account for federal grant monies received from the Federal Emergency Management Agency to carry out dam safety grant activities.</t>
  </si>
  <si>
    <t xml:space="preserve">FEMA Dam Safety federal grant </t>
  </si>
  <si>
    <t xml:space="preserve">Due to Covid 19 and related issues, FY20 grant was provided an extension into FY21.  Additionally some scope adjustments were made within the grant and some grant performance items were eliminated, which lead to a variance between Revenues and Expenses.  </t>
  </si>
  <si>
    <t>Jesse Colandrea</t>
  </si>
  <si>
    <t>587-0277</t>
  </si>
  <si>
    <t>Cooperating Technical Partners Program</t>
  </si>
  <si>
    <t>S-547-C (Sub-Account)</t>
  </si>
  <si>
    <t>Operating federal fund for LNR 810 program.  This fund was established to account for federal grant monies received from the Federal Emergency Management Agency for Cooperating Technical Partners grant activities.</t>
  </si>
  <si>
    <t xml:space="preserve">FEMA Cooperating Technical Partners federal grant </t>
  </si>
  <si>
    <t xml:space="preserve">Variances may occur because of the unknown timeline for the CTP project associated with each FY CTP Grant.
CTP Grant FY19 and FY20 are still open and have 3 year performance periods, which why there is a variance in the revenue and expenditures.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</si>
</sst>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ont>
    <font>
      <sz val="11"/>
      <color theme="1"/>
      <name val="Calibri"/>
      <family val="2"/>
      <scheme val="minor"/>
    </font>
    <font>
      <sz val="10"/>
      <name val="Arial"/>
      <family val="2"/>
    </font>
    <font>
      <u/>
      <sz val="10"/>
      <name val="Arial"/>
      <family val="2"/>
    </font>
    <font>
      <b/>
      <sz val="10"/>
      <name val="Arial"/>
      <family val="2"/>
    </font>
    <font>
      <b/>
      <sz val="10"/>
      <color rgb="FFFF0000"/>
      <name val="Arial"/>
      <family val="2"/>
    </font>
    <font>
      <sz val="12"/>
      <name val="Times New Roman"/>
      <family val="1"/>
    </font>
    <font>
      <b/>
      <i/>
      <sz val="10"/>
      <color rgb="FFFF0000"/>
      <name val="Arial"/>
      <family val="2"/>
    </font>
    <font>
      <sz val="12"/>
      <name val="Helv"/>
    </font>
    <font>
      <sz val="10"/>
      <color indexed="8"/>
      <name val="Arial"/>
      <family val="2"/>
    </font>
  </fonts>
  <fills count="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s>
  <cellStyleXfs count="7">
    <xf numFmtId="0" fontId="0" fillId="0" borderId="0"/>
    <xf numFmtId="0" fontId="2" fillId="0" borderId="0"/>
    <xf numFmtId="0" fontId="1" fillId="0" borderId="0"/>
    <xf numFmtId="0" fontId="2" fillId="0" borderId="0"/>
    <xf numFmtId="0" fontId="2" fillId="0" borderId="0"/>
    <xf numFmtId="0" fontId="2" fillId="0" borderId="0"/>
    <xf numFmtId="0" fontId="8" fillId="0" borderId="0"/>
  </cellStyleXfs>
  <cellXfs count="200">
    <xf numFmtId="0" fontId="0" fillId="0" borderId="0" xfId="0"/>
    <xf numFmtId="38" fontId="0" fillId="2" borderId="1" xfId="0" applyNumberFormat="1" applyFill="1" applyBorder="1"/>
    <xf numFmtId="38" fontId="0" fillId="0" borderId="1" xfId="0" applyNumberFormat="1"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38" fontId="0" fillId="2" borderId="8" xfId="0" applyNumberFormat="1" applyFill="1" applyBorder="1"/>
    <xf numFmtId="38" fontId="0" fillId="0" borderId="8" xfId="0" applyNumberFormat="1" applyFill="1" applyBorder="1"/>
    <xf numFmtId="0" fontId="0" fillId="2" borderId="9" xfId="0" applyFill="1" applyBorder="1"/>
    <xf numFmtId="0" fontId="2" fillId="2" borderId="5" xfId="0" applyFont="1" applyFill="1" applyBorder="1"/>
    <xf numFmtId="38" fontId="0" fillId="2" borderId="10" xfId="0" applyNumberFormat="1" applyFill="1" applyBorder="1"/>
    <xf numFmtId="38" fontId="0" fillId="0" borderId="10" xfId="0" applyNumberFormat="1" applyFill="1" applyBorder="1"/>
    <xf numFmtId="0" fontId="0" fillId="2" borderId="10" xfId="0" applyFill="1" applyBorder="1"/>
    <xf numFmtId="0" fontId="3" fillId="2" borderId="10" xfId="0" applyFont="1" applyFill="1" applyBorder="1"/>
    <xf numFmtId="38" fontId="0" fillId="2" borderId="11" xfId="0" applyNumberFormat="1" applyFill="1" applyBorder="1"/>
    <xf numFmtId="0" fontId="0" fillId="2" borderId="11" xfId="0" applyFill="1" applyBorder="1"/>
    <xf numFmtId="38" fontId="0" fillId="2" borderId="12" xfId="0" applyNumberFormat="1" applyFill="1" applyBorder="1"/>
    <xf numFmtId="38" fontId="0" fillId="2" borderId="9" xfId="0" applyNumberFormat="1" applyFill="1" applyBorder="1"/>
    <xf numFmtId="38" fontId="0" fillId="2" borderId="2" xfId="0" applyNumberFormat="1" applyFill="1" applyBorder="1"/>
    <xf numFmtId="0" fontId="0" fillId="2" borderId="13" xfId="0" applyFill="1" applyBorder="1"/>
    <xf numFmtId="38" fontId="0" fillId="2" borderId="6" xfId="0" applyNumberFormat="1" applyFill="1" applyBorder="1"/>
    <xf numFmtId="38" fontId="0" fillId="0" borderId="6" xfId="0" applyNumberFormat="1" applyFill="1" applyBorder="1"/>
    <xf numFmtId="0" fontId="0" fillId="0" borderId="6" xfId="0" applyFill="1" applyBorder="1"/>
    <xf numFmtId="0" fontId="0" fillId="0" borderId="7" xfId="0" applyFill="1" applyBorder="1"/>
    <xf numFmtId="0" fontId="0" fillId="0" borderId="9" xfId="0" applyFill="1" applyBorder="1"/>
    <xf numFmtId="0" fontId="0" fillId="0" borderId="13" xfId="0" applyFill="1" applyBorder="1"/>
    <xf numFmtId="38" fontId="0" fillId="0" borderId="14" xfId="0" applyNumberFormat="1" applyFill="1" applyBorder="1"/>
    <xf numFmtId="38" fontId="0" fillId="0" borderId="7" xfId="0" applyNumberFormat="1" applyFill="1" applyBorder="1"/>
    <xf numFmtId="0" fontId="2" fillId="0" borderId="7" xfId="0" applyFont="1" applyFill="1" applyBorder="1"/>
    <xf numFmtId="0" fontId="0" fillId="0" borderId="14" xfId="0" applyFill="1" applyBorder="1"/>
    <xf numFmtId="0" fontId="0" fillId="2" borderId="1" xfId="0" applyFill="1" applyBorder="1" applyAlignment="1">
      <alignment horizontal="center"/>
    </xf>
    <xf numFmtId="0" fontId="0" fillId="2" borderId="6" xfId="0" applyFill="1" applyBorder="1" applyAlignment="1">
      <alignment horizontal="center"/>
    </xf>
    <xf numFmtId="0" fontId="0" fillId="0" borderId="1" xfId="0" applyBorder="1" applyAlignment="1">
      <alignment horizontal="center"/>
    </xf>
    <xf numFmtId="0" fontId="2" fillId="2" borderId="2" xfId="0" applyFont="1" applyFill="1" applyBorder="1" applyAlignment="1">
      <alignment horizontal="center"/>
    </xf>
    <xf numFmtId="0" fontId="4" fillId="2" borderId="6" xfId="0" applyFont="1" applyFill="1" applyBorder="1" applyAlignment="1">
      <alignment horizontal="center"/>
    </xf>
    <xf numFmtId="0" fontId="4" fillId="2" borderId="14" xfId="0" applyFont="1" applyFill="1" applyBorder="1" applyAlignment="1">
      <alignment horizontal="center"/>
    </xf>
    <xf numFmtId="0" fontId="4" fillId="2" borderId="7" xfId="0" applyFont="1" applyFill="1" applyBorder="1" applyAlignment="1">
      <alignment horizontal="center"/>
    </xf>
    <xf numFmtId="0" fontId="0" fillId="2" borderId="0" xfId="0" applyFill="1"/>
    <xf numFmtId="0" fontId="2" fillId="2" borderId="0" xfId="0" applyFont="1" applyFill="1"/>
    <xf numFmtId="0" fontId="2" fillId="3" borderId="0" xfId="0" applyFont="1" applyFill="1"/>
    <xf numFmtId="0" fontId="2" fillId="0" borderId="0" xfId="0" applyFont="1"/>
    <xf numFmtId="0" fontId="2" fillId="0" borderId="0" xfId="1"/>
    <xf numFmtId="38" fontId="0" fillId="0" borderId="0" xfId="0" applyNumberFormat="1"/>
    <xf numFmtId="0" fontId="0" fillId="2" borderId="0" xfId="0" applyFill="1" applyBorder="1"/>
    <xf numFmtId="0" fontId="0" fillId="0" borderId="0" xfId="0" applyFill="1"/>
    <xf numFmtId="38" fontId="0" fillId="0" borderId="0" xfId="0" applyNumberFormat="1" applyFill="1"/>
    <xf numFmtId="38" fontId="0" fillId="0" borderId="15" xfId="0" applyNumberFormat="1" applyFill="1" applyBorder="1"/>
    <xf numFmtId="0" fontId="0" fillId="0" borderId="0" xfId="0" applyAlignment="1">
      <alignment vertical="top"/>
    </xf>
    <xf numFmtId="0" fontId="2" fillId="0" borderId="0" xfId="1" applyAlignment="1">
      <alignment vertical="top" wrapText="1"/>
    </xf>
    <xf numFmtId="0" fontId="0" fillId="0" borderId="10" xfId="0" applyFill="1" applyBorder="1"/>
    <xf numFmtId="0" fontId="2" fillId="0" borderId="0" xfId="0" applyFont="1" applyFill="1"/>
    <xf numFmtId="0" fontId="0" fillId="4" borderId="0" xfId="0" applyFill="1"/>
    <xf numFmtId="0" fontId="0" fillId="4" borderId="10" xfId="0" applyFill="1" applyBorder="1"/>
    <xf numFmtId="0" fontId="0" fillId="4" borderId="0" xfId="0" applyFill="1" applyAlignment="1">
      <alignment horizontal="right"/>
    </xf>
    <xf numFmtId="0" fontId="2" fillId="4" borderId="10" xfId="0" applyFont="1" applyFill="1" applyBorder="1"/>
    <xf numFmtId="0" fontId="2" fillId="4" borderId="14" xfId="0" applyFont="1" applyFill="1" applyBorder="1"/>
    <xf numFmtId="0" fontId="0" fillId="4" borderId="14" xfId="0" applyFill="1" applyBorder="1"/>
    <xf numFmtId="0" fontId="2" fillId="4" borderId="10" xfId="1" applyFill="1" applyBorder="1" applyAlignment="1">
      <alignment vertical="top"/>
    </xf>
    <xf numFmtId="0" fontId="2" fillId="4" borderId="0" xfId="1" applyFill="1" applyAlignment="1">
      <alignment horizontal="left" vertical="top" wrapText="1"/>
    </xf>
    <xf numFmtId="0" fontId="2" fillId="4" borderId="0" xfId="1" applyFill="1" applyAlignment="1">
      <alignment vertical="top"/>
    </xf>
    <xf numFmtId="0" fontId="2" fillId="4" borderId="0" xfId="0" applyFont="1" applyFill="1"/>
    <xf numFmtId="0" fontId="2" fillId="4" borderId="0" xfId="1" applyFill="1" applyAlignment="1">
      <alignment vertical="top" wrapText="1"/>
    </xf>
    <xf numFmtId="0" fontId="0" fillId="4" borderId="0" xfId="0" applyFill="1" applyAlignment="1">
      <alignment vertical="top"/>
    </xf>
    <xf numFmtId="0" fontId="0" fillId="4" borderId="0" xfId="0" applyFill="1" applyAlignment="1">
      <alignment vertical="top" wrapText="1"/>
    </xf>
    <xf numFmtId="0" fontId="0" fillId="0" borderId="1" xfId="0" applyFill="1" applyBorder="1" applyAlignment="1">
      <alignment horizontal="center"/>
    </xf>
    <xf numFmtId="38" fontId="0" fillId="0" borderId="12" xfId="0" applyNumberFormat="1" applyFill="1" applyBorder="1"/>
    <xf numFmtId="0" fontId="1" fillId="4" borderId="14" xfId="2" applyFill="1" applyBorder="1"/>
    <xf numFmtId="0" fontId="2" fillId="4" borderId="0" xfId="0" applyFont="1" applyFill="1" applyAlignment="1">
      <alignment vertical="top"/>
    </xf>
    <xf numFmtId="0" fontId="0" fillId="4" borderId="0" xfId="0" applyFill="1" applyBorder="1"/>
    <xf numFmtId="0" fontId="2" fillId="4" borderId="0" xfId="1" applyFill="1"/>
    <xf numFmtId="0" fontId="2" fillId="4" borderId="10" xfId="1" applyFill="1" applyBorder="1"/>
    <xf numFmtId="0" fontId="2" fillId="4" borderId="14" xfId="1" applyFill="1" applyBorder="1"/>
    <xf numFmtId="0" fontId="5" fillId="4" borderId="0" xfId="0" applyFont="1" applyFill="1"/>
    <xf numFmtId="38" fontId="0" fillId="0" borderId="11" xfId="0" applyNumberFormat="1" applyFill="1" applyBorder="1"/>
    <xf numFmtId="0" fontId="2" fillId="4" borderId="0" xfId="0" applyFont="1" applyFill="1" applyAlignment="1">
      <alignment horizontal="left" wrapText="1"/>
    </xf>
    <xf numFmtId="0" fontId="2" fillId="2" borderId="0" xfId="0" applyFont="1" applyFill="1" applyBorder="1"/>
    <xf numFmtId="0" fontId="0" fillId="0" borderId="0" xfId="0" applyFill="1" applyBorder="1"/>
    <xf numFmtId="0" fontId="2" fillId="0" borderId="14" xfId="1" applyFill="1" applyBorder="1"/>
    <xf numFmtId="0" fontId="2" fillId="4" borderId="0" xfId="0" applyFont="1" applyFill="1" applyBorder="1"/>
    <xf numFmtId="0" fontId="2" fillId="4" borderId="0" xfId="0" applyFont="1" applyFill="1" applyAlignment="1">
      <alignment horizontal="right"/>
    </xf>
    <xf numFmtId="17" fontId="2" fillId="4" borderId="14" xfId="0" applyNumberFormat="1" applyFont="1" applyFill="1" applyBorder="1"/>
    <xf numFmtId="0" fontId="2" fillId="0" borderId="2" xfId="0" applyFont="1" applyFill="1" applyBorder="1" applyAlignment="1">
      <alignment horizontal="center"/>
    </xf>
    <xf numFmtId="0" fontId="0" fillId="0" borderId="6" xfId="0" applyFill="1" applyBorder="1" applyAlignment="1">
      <alignment horizontal="center"/>
    </xf>
    <xf numFmtId="38" fontId="0" fillId="0" borderId="2" xfId="0" applyNumberFormat="1" applyFill="1" applyBorder="1"/>
    <xf numFmtId="0" fontId="0" fillId="0" borderId="4" xfId="0" applyFill="1" applyBorder="1"/>
    <xf numFmtId="38" fontId="0" fillId="0" borderId="9" xfId="0" applyNumberFormat="1" applyFill="1" applyBorder="1"/>
    <xf numFmtId="0" fontId="0" fillId="0" borderId="11" xfId="0" applyFill="1" applyBorder="1"/>
    <xf numFmtId="0" fontId="3" fillId="0" borderId="10" xfId="0" applyFont="1" applyFill="1" applyBorder="1"/>
    <xf numFmtId="0" fontId="2" fillId="0" borderId="5" xfId="0" applyFont="1" applyFill="1" applyBorder="1"/>
    <xf numFmtId="0" fontId="0" fillId="0" borderId="5" xfId="0" applyFill="1" applyBorder="1"/>
    <xf numFmtId="0" fontId="0" fillId="0" borderId="3" xfId="0" applyFill="1" applyBorder="1"/>
    <xf numFmtId="0" fontId="0" fillId="0" borderId="2" xfId="0" applyFill="1" applyBorder="1"/>
    <xf numFmtId="0" fontId="4" fillId="0" borderId="7" xfId="0" applyFont="1" applyFill="1" applyBorder="1" applyAlignment="1">
      <alignment horizontal="center"/>
    </xf>
    <xf numFmtId="0" fontId="4" fillId="0" borderId="14" xfId="0" applyFont="1" applyFill="1" applyBorder="1" applyAlignment="1">
      <alignment horizontal="center"/>
    </xf>
    <xf numFmtId="0" fontId="4" fillId="0" borderId="6" xfId="0" applyFont="1" applyFill="1" applyBorder="1" applyAlignment="1">
      <alignment horizontal="center"/>
    </xf>
    <xf numFmtId="38" fontId="2" fillId="0" borderId="1" xfId="0" applyNumberFormat="1" applyFont="1" applyFill="1" applyBorder="1"/>
    <xf numFmtId="0" fontId="2" fillId="2" borderId="0" xfId="1" applyFill="1"/>
    <xf numFmtId="0" fontId="2" fillId="4" borderId="0" xfId="1" applyFill="1" applyBorder="1"/>
    <xf numFmtId="0" fontId="2" fillId="4" borderId="0" xfId="1" applyFill="1" applyAlignment="1">
      <alignment horizontal="right"/>
    </xf>
    <xf numFmtId="0" fontId="2" fillId="6" borderId="10" xfId="1" applyFont="1" applyFill="1" applyBorder="1"/>
    <xf numFmtId="0" fontId="2" fillId="6" borderId="14" xfId="1" applyFont="1" applyFill="1" applyBorder="1"/>
    <xf numFmtId="0" fontId="2" fillId="4" borderId="0" xfId="1" applyFont="1" applyFill="1"/>
    <xf numFmtId="0" fontId="2" fillId="6" borderId="0" xfId="1" applyFont="1" applyFill="1"/>
    <xf numFmtId="0" fontId="2" fillId="0" borderId="0" xfId="1" applyFont="1"/>
    <xf numFmtId="0" fontId="2" fillId="2" borderId="0" xfId="1" applyFill="1" applyBorder="1"/>
    <xf numFmtId="0" fontId="4" fillId="2" borderId="7" xfId="1" applyFont="1" applyFill="1" applyBorder="1" applyAlignment="1">
      <alignment horizontal="center"/>
    </xf>
    <xf numFmtId="0" fontId="4" fillId="2" borderId="14" xfId="1" applyFont="1" applyFill="1" applyBorder="1" applyAlignment="1">
      <alignment horizontal="center"/>
    </xf>
    <xf numFmtId="0" fontId="4" fillId="2" borderId="6" xfId="1" applyFont="1" applyFill="1" applyBorder="1" applyAlignment="1">
      <alignment horizontal="center"/>
    </xf>
    <xf numFmtId="0" fontId="2" fillId="2" borderId="7" xfId="1" applyFill="1" applyBorder="1"/>
    <xf numFmtId="0" fontId="2" fillId="2" borderId="6" xfId="1" applyFill="1" applyBorder="1"/>
    <xf numFmtId="0" fontId="2" fillId="2" borderId="2" xfId="1" applyFont="1" applyFill="1" applyBorder="1" applyAlignment="1">
      <alignment horizontal="center"/>
    </xf>
    <xf numFmtId="0" fontId="2" fillId="0" borderId="1" xfId="1" applyBorder="1" applyAlignment="1">
      <alignment horizontal="center"/>
    </xf>
    <xf numFmtId="0" fontId="2" fillId="2" borderId="6" xfId="1" applyFill="1" applyBorder="1" applyAlignment="1">
      <alignment horizontal="center"/>
    </xf>
    <xf numFmtId="0" fontId="2" fillId="2" borderId="1" xfId="1" applyFill="1" applyBorder="1" applyAlignment="1">
      <alignment horizontal="center"/>
    </xf>
    <xf numFmtId="0" fontId="2" fillId="0" borderId="1" xfId="1" applyFill="1" applyBorder="1" applyAlignment="1">
      <alignment horizontal="center"/>
    </xf>
    <xf numFmtId="38" fontId="2" fillId="2" borderId="6" xfId="1" applyNumberFormat="1" applyFill="1" applyBorder="1"/>
    <xf numFmtId="38" fontId="2" fillId="2" borderId="1" xfId="1" applyNumberFormat="1" applyFill="1" applyBorder="1"/>
    <xf numFmtId="38" fontId="2" fillId="0" borderId="1" xfId="1" applyNumberFormat="1" applyFill="1" applyBorder="1"/>
    <xf numFmtId="0" fontId="2" fillId="0" borderId="7" xfId="1" applyFill="1" applyBorder="1"/>
    <xf numFmtId="38" fontId="2" fillId="0" borderId="14" xfId="1" applyNumberFormat="1" applyFill="1" applyBorder="1"/>
    <xf numFmtId="38" fontId="2" fillId="0" borderId="6" xfId="1" applyNumberFormat="1" applyFill="1" applyBorder="1"/>
    <xf numFmtId="0" fontId="2" fillId="0" borderId="7" xfId="1" applyFont="1" applyFill="1" applyBorder="1"/>
    <xf numFmtId="0" fontId="2" fillId="0" borderId="6" xfId="1" applyFill="1" applyBorder="1"/>
    <xf numFmtId="38" fontId="2" fillId="0" borderId="7" xfId="1" applyNumberFormat="1" applyFill="1" applyBorder="1"/>
    <xf numFmtId="0" fontId="2" fillId="0" borderId="13" xfId="1" applyFill="1" applyBorder="1"/>
    <xf numFmtId="0" fontId="2" fillId="0" borderId="9" xfId="1" applyFill="1" applyBorder="1"/>
    <xf numFmtId="0" fontId="2" fillId="2" borderId="13" xfId="1" applyFill="1" applyBorder="1"/>
    <xf numFmtId="0" fontId="2" fillId="2" borderId="9" xfId="1" applyFill="1" applyBorder="1"/>
    <xf numFmtId="38" fontId="2" fillId="2" borderId="2" xfId="1" applyNumberFormat="1" applyFill="1" applyBorder="1"/>
    <xf numFmtId="38" fontId="2" fillId="2" borderId="8" xfId="1" applyNumberFormat="1" applyFill="1" applyBorder="1"/>
    <xf numFmtId="0" fontId="2" fillId="2" borderId="4" xfId="1" applyFill="1" applyBorder="1"/>
    <xf numFmtId="38" fontId="2" fillId="2" borderId="9" xfId="1" applyNumberFormat="1" applyFill="1" applyBorder="1"/>
    <xf numFmtId="38" fontId="2" fillId="2" borderId="12" xfId="1" applyNumberFormat="1" applyFill="1" applyBorder="1"/>
    <xf numFmtId="38" fontId="2" fillId="0" borderId="12" xfId="1" applyNumberFormat="1" applyFill="1" applyBorder="1"/>
    <xf numFmtId="0" fontId="2" fillId="2" borderId="11" xfId="1" applyFill="1" applyBorder="1"/>
    <xf numFmtId="38" fontId="2" fillId="2" borderId="11" xfId="1" applyNumberFormat="1" applyFill="1" applyBorder="1"/>
    <xf numFmtId="0" fontId="3" fillId="2" borderId="10" xfId="1" applyFont="1" applyFill="1" applyBorder="1"/>
    <xf numFmtId="0" fontId="2" fillId="2" borderId="10" xfId="1" applyFill="1" applyBorder="1"/>
    <xf numFmtId="38" fontId="2" fillId="0" borderId="10" xfId="1" applyNumberFormat="1" applyFill="1" applyBorder="1"/>
    <xf numFmtId="38" fontId="2" fillId="2" borderId="10" xfId="1" applyNumberFormat="1" applyFill="1" applyBorder="1"/>
    <xf numFmtId="0" fontId="2" fillId="2" borderId="5" xfId="1" applyFont="1" applyFill="1" applyBorder="1"/>
    <xf numFmtId="38" fontId="2" fillId="0" borderId="8" xfId="1" applyNumberFormat="1" applyFill="1" applyBorder="1"/>
    <xf numFmtId="0" fontId="2" fillId="2" borderId="5" xfId="1" applyFill="1" applyBorder="1"/>
    <xf numFmtId="0" fontId="2" fillId="2" borderId="3" xfId="1" applyFill="1" applyBorder="1"/>
    <xf numFmtId="0" fontId="2" fillId="2" borderId="2" xfId="1" applyFill="1" applyBorder="1"/>
    <xf numFmtId="0" fontId="2" fillId="4" borderId="0" xfId="1" applyFont="1" applyFill="1" applyAlignment="1">
      <alignment horizontal="left" wrapText="1"/>
    </xf>
    <xf numFmtId="38" fontId="2" fillId="0" borderId="11" xfId="1" applyNumberFormat="1" applyFill="1" applyBorder="1"/>
    <xf numFmtId="0" fontId="2" fillId="4" borderId="0" xfId="1" applyFill="1" applyAlignment="1">
      <alignment horizontal="left" wrapText="1"/>
    </xf>
    <xf numFmtId="0" fontId="5" fillId="4" borderId="0" xfId="1" applyFont="1" applyFill="1"/>
    <xf numFmtId="0" fontId="6" fillId="4" borderId="10" xfId="1" applyFont="1" applyFill="1" applyBorder="1"/>
    <xf numFmtId="0" fontId="7" fillId="4" borderId="0" xfId="1" applyFont="1" applyFill="1"/>
    <xf numFmtId="0" fontId="2" fillId="4" borderId="10" xfId="1" applyFont="1" applyFill="1" applyBorder="1"/>
    <xf numFmtId="3" fontId="2" fillId="5" borderId="1" xfId="1" applyNumberFormat="1" applyFont="1" applyFill="1" applyBorder="1"/>
    <xf numFmtId="0" fontId="2" fillId="5" borderId="1" xfId="1" applyFont="1" applyFill="1" applyBorder="1"/>
    <xf numFmtId="3" fontId="2" fillId="5" borderId="6" xfId="1" applyNumberFormat="1" applyFont="1" applyFill="1" applyBorder="1"/>
    <xf numFmtId="3" fontId="2" fillId="5" borderId="8" xfId="1" applyNumberFormat="1" applyFont="1" applyFill="1" applyBorder="1"/>
    <xf numFmtId="0" fontId="5" fillId="4" borderId="0" xfId="0" applyFont="1" applyFill="1" applyBorder="1"/>
    <xf numFmtId="0" fontId="2" fillId="2" borderId="0" xfId="3" applyFill="1"/>
    <xf numFmtId="0" fontId="4" fillId="4" borderId="7" xfId="0" applyFont="1" applyFill="1" applyBorder="1" applyAlignment="1">
      <alignment horizontal="center"/>
    </xf>
    <xf numFmtId="0" fontId="4" fillId="4" borderId="14" xfId="0" applyFont="1" applyFill="1" applyBorder="1" applyAlignment="1">
      <alignment horizontal="center"/>
    </xf>
    <xf numFmtId="0" fontId="4" fillId="4" borderId="6" xfId="0" applyFont="1" applyFill="1" applyBorder="1" applyAlignment="1">
      <alignment horizontal="center"/>
    </xf>
    <xf numFmtId="0" fontId="2" fillId="4" borderId="0" xfId="4" applyFill="1"/>
    <xf numFmtId="0" fontId="2" fillId="4" borderId="10" xfId="4" applyFill="1" applyBorder="1"/>
    <xf numFmtId="0" fontId="2" fillId="4" borderId="0" xfId="4" applyFill="1" applyAlignment="1">
      <alignment horizontal="right"/>
    </xf>
    <xf numFmtId="0" fontId="2" fillId="4" borderId="14" xfId="4" applyFill="1" applyBorder="1"/>
    <xf numFmtId="0" fontId="2" fillId="4" borderId="10" xfId="3" applyFill="1" applyBorder="1"/>
    <xf numFmtId="0" fontId="2" fillId="4" borderId="0" xfId="5" applyFill="1"/>
    <xf numFmtId="0" fontId="2" fillId="4" borderId="10" xfId="5" applyFill="1" applyBorder="1"/>
    <xf numFmtId="0" fontId="2" fillId="4" borderId="0" xfId="5" applyFill="1" applyAlignment="1">
      <alignment horizontal="right"/>
    </xf>
    <xf numFmtId="0" fontId="2" fillId="4" borderId="14" xfId="5" applyFill="1" applyBorder="1"/>
    <xf numFmtId="39" fontId="2" fillId="4" borderId="14" xfId="6" applyNumberFormat="1" applyFont="1" applyFill="1" applyBorder="1" applyProtection="1">
      <protection locked="0"/>
    </xf>
    <xf numFmtId="0" fontId="9" fillId="4" borderId="0" xfId="5" applyFont="1" applyFill="1" applyAlignment="1">
      <alignment vertical="top"/>
    </xf>
    <xf numFmtId="0" fontId="2" fillId="4" borderId="0" xfId="3" applyFill="1"/>
    <xf numFmtId="0" fontId="2" fillId="4" borderId="0" xfId="3" applyFill="1" applyAlignment="1">
      <alignment horizontal="right"/>
    </xf>
    <xf numFmtId="0" fontId="2" fillId="4" borderId="14" xfId="3" applyFill="1" applyBorder="1"/>
    <xf numFmtId="0" fontId="4" fillId="4" borderId="0" xfId="0" applyFont="1" applyFill="1"/>
    <xf numFmtId="0" fontId="9" fillId="4" borderId="0" xfId="0" applyFont="1" applyFill="1" applyAlignment="1">
      <alignment vertical="top"/>
    </xf>
    <xf numFmtId="0" fontId="2" fillId="4" borderId="0" xfId="0" applyFont="1" applyFill="1" applyAlignment="1">
      <alignment horizontal="left" vertical="top" wrapText="1"/>
    </xf>
    <xf numFmtId="0" fontId="2" fillId="4" borderId="0" xfId="0" applyFont="1" applyFill="1" applyAlignment="1">
      <alignment horizontal="left"/>
    </xf>
    <xf numFmtId="0" fontId="0" fillId="4" borderId="7" xfId="0" applyFill="1" applyBorder="1"/>
    <xf numFmtId="0" fontId="0" fillId="4" borderId="6" xfId="0" applyFill="1" applyBorder="1"/>
    <xf numFmtId="0" fontId="2" fillId="4" borderId="2" xfId="0" applyFont="1" applyFill="1" applyBorder="1" applyAlignment="1">
      <alignment horizontal="center"/>
    </xf>
    <xf numFmtId="0" fontId="2" fillId="4" borderId="0" xfId="0" applyFont="1" applyFill="1" applyProtection="1"/>
    <xf numFmtId="0" fontId="2" fillId="4" borderId="0" xfId="0" applyFont="1" applyFill="1" applyAlignment="1" applyProtection="1">
      <alignment vertical="top"/>
    </xf>
    <xf numFmtId="0" fontId="4" fillId="0" borderId="14" xfId="1" applyFont="1" applyFill="1" applyBorder="1" applyAlignment="1">
      <alignment horizontal="center"/>
    </xf>
    <xf numFmtId="0" fontId="4" fillId="0" borderId="6" xfId="1" applyFont="1" applyFill="1" applyBorder="1" applyAlignment="1">
      <alignment horizontal="center"/>
    </xf>
    <xf numFmtId="0" fontId="2" fillId="0" borderId="2" xfId="1" applyFont="1" applyFill="1" applyBorder="1" applyAlignment="1">
      <alignment horizontal="center"/>
    </xf>
    <xf numFmtId="0" fontId="2" fillId="4" borderId="10" xfId="1" applyFont="1" applyFill="1" applyBorder="1" applyAlignment="1">
      <alignment vertical="top"/>
    </xf>
    <xf numFmtId="0" fontId="2" fillId="4" borderId="14" xfId="1" applyFont="1" applyFill="1" applyBorder="1" applyAlignment="1">
      <alignment vertical="top"/>
    </xf>
    <xf numFmtId="0" fontId="2" fillId="4" borderId="0" xfId="1" applyFill="1" applyAlignment="1">
      <alignment wrapText="1"/>
    </xf>
    <xf numFmtId="0" fontId="2" fillId="4" borderId="0" xfId="1" applyFont="1" applyFill="1" applyAlignment="1">
      <alignment wrapText="1"/>
    </xf>
    <xf numFmtId="0" fontId="2" fillId="4" borderId="0" xfId="1" applyFont="1" applyFill="1" applyAlignment="1">
      <alignment vertical="top" wrapText="1"/>
    </xf>
    <xf numFmtId="0" fontId="2" fillId="4" borderId="0" xfId="1" applyFont="1" applyFill="1" applyAlignment="1"/>
    <xf numFmtId="0" fontId="2" fillId="4" borderId="0" xfId="1" applyFill="1" applyAlignment="1"/>
    <xf numFmtId="0" fontId="2" fillId="4" borderId="0" xfId="1" applyFont="1" applyFill="1" applyAlignment="1">
      <alignment vertical="top"/>
    </xf>
    <xf numFmtId="0" fontId="2" fillId="4" borderId="10" xfId="1" applyFill="1" applyBorder="1" applyAlignment="1">
      <alignment horizontal="left" vertical="top" wrapText="1"/>
    </xf>
    <xf numFmtId="0" fontId="2" fillId="4" borderId="0" xfId="1" applyFont="1" applyFill="1" applyAlignment="1" applyProtection="1">
      <alignment horizontal="left" vertical="top" wrapText="1"/>
    </xf>
  </cellXfs>
  <cellStyles count="7">
    <cellStyle name="Normal" xfId="0" builtinId="0"/>
    <cellStyle name="Normal 2" xfId="1" xr:uid="{8FCDB02F-59F0-486A-B78E-1ACA8A7B8047}"/>
    <cellStyle name="Normal 2 3" xfId="5" xr:uid="{91D3C703-5A05-495F-BED2-F0B77C26657C}"/>
    <cellStyle name="Normal 3" xfId="2" xr:uid="{80FBD764-66F2-4D4C-BC70-39A8861B5677}"/>
    <cellStyle name="Normal 6" xfId="6" xr:uid="{0249D93F-3492-4E7F-998B-D835B064CCE4}"/>
    <cellStyle name="Normal 7" xfId="3" xr:uid="{0587C9AD-37A6-438A-9CBD-7D9471B10546}"/>
    <cellStyle name="Normal 8" xfId="4" xr:uid="{141FB8A4-A7CD-4209-940C-5A56C8A6AA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97"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AE659-A678-4716-9D9C-DEDDE878498C}">
  <sheetPr>
    <pageSetUpPr fitToPage="1"/>
  </sheetPr>
  <dimension ref="A1:J48"/>
  <sheetViews>
    <sheetView zoomScaleNormal="100" workbookViewId="0">
      <selection activeCell="A19" sqref="A19:B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10" x14ac:dyDescent="0.2">
      <c r="A1" s="99"/>
      <c r="B1" s="99"/>
      <c r="C1" s="99"/>
      <c r="D1" s="99"/>
      <c r="E1" s="99"/>
      <c r="F1" s="99"/>
      <c r="G1" s="99"/>
      <c r="H1" s="99"/>
      <c r="I1" s="99"/>
    </row>
    <row r="2" spans="1:10" x14ac:dyDescent="0.2">
      <c r="A2" s="72" t="s">
        <v>50</v>
      </c>
      <c r="B2" s="73" t="s">
        <v>49</v>
      </c>
      <c r="C2" s="73"/>
      <c r="D2" s="73"/>
      <c r="E2" s="100"/>
      <c r="F2" s="72"/>
      <c r="G2" s="101" t="s">
        <v>48</v>
      </c>
      <c r="H2" s="102" t="s">
        <v>360</v>
      </c>
      <c r="I2" s="73"/>
    </row>
    <row r="3" spans="1:10" x14ac:dyDescent="0.2">
      <c r="A3" s="72" t="s">
        <v>46</v>
      </c>
      <c r="B3" s="73" t="s">
        <v>361</v>
      </c>
      <c r="C3" s="73"/>
      <c r="D3" s="73"/>
      <c r="E3" s="100"/>
      <c r="F3" s="72"/>
      <c r="G3" s="101" t="s">
        <v>44</v>
      </c>
      <c r="H3" s="103" t="s">
        <v>362</v>
      </c>
      <c r="I3" s="74"/>
    </row>
    <row r="4" spans="1:10" x14ac:dyDescent="0.2">
      <c r="A4" s="72" t="s">
        <v>42</v>
      </c>
      <c r="B4" s="104" t="s">
        <v>363</v>
      </c>
      <c r="C4" s="102"/>
      <c r="D4" s="102"/>
      <c r="E4" s="100"/>
      <c r="F4" s="72"/>
      <c r="G4" s="101" t="s">
        <v>40</v>
      </c>
      <c r="H4" s="73" t="s">
        <v>299</v>
      </c>
      <c r="I4" s="73"/>
    </row>
    <row r="5" spans="1:10" x14ac:dyDescent="0.2">
      <c r="A5" s="72" t="s">
        <v>38</v>
      </c>
      <c r="B5" s="102" t="s">
        <v>37</v>
      </c>
      <c r="C5" s="103"/>
      <c r="D5" s="103"/>
      <c r="E5" s="100"/>
      <c r="F5" s="72"/>
      <c r="G5" s="101" t="s">
        <v>36</v>
      </c>
      <c r="H5" s="74" t="s">
        <v>364</v>
      </c>
      <c r="I5" s="74"/>
    </row>
    <row r="6" spans="1:10" x14ac:dyDescent="0.2">
      <c r="A6" s="72"/>
      <c r="B6" s="72"/>
      <c r="C6" s="72"/>
      <c r="D6" s="72"/>
      <c r="E6" s="72"/>
      <c r="F6" s="72"/>
      <c r="G6" s="72"/>
      <c r="H6" s="72"/>
      <c r="I6" s="72"/>
    </row>
    <row r="7" spans="1:10" x14ac:dyDescent="0.2">
      <c r="A7" s="72"/>
      <c r="B7" s="72"/>
      <c r="C7" s="72"/>
      <c r="D7" s="72"/>
      <c r="E7" s="72"/>
      <c r="F7" s="72"/>
      <c r="G7" s="72"/>
      <c r="H7" s="72"/>
      <c r="I7" s="72"/>
    </row>
    <row r="8" spans="1:10" x14ac:dyDescent="0.2">
      <c r="A8" s="72" t="s">
        <v>34</v>
      </c>
      <c r="C8" s="105"/>
      <c r="D8" s="105"/>
      <c r="E8" s="105"/>
      <c r="F8" s="105"/>
      <c r="G8" s="105"/>
      <c r="H8" s="105"/>
      <c r="I8" s="105"/>
    </row>
    <row r="9" spans="1:10" x14ac:dyDescent="0.2">
      <c r="A9" s="104" t="s">
        <v>365</v>
      </c>
      <c r="B9" s="104"/>
      <c r="C9" s="105"/>
      <c r="D9" s="105"/>
      <c r="E9" s="105"/>
      <c r="F9" s="105"/>
      <c r="G9" s="105"/>
      <c r="H9" s="105"/>
      <c r="I9" s="105"/>
    </row>
    <row r="10" spans="1:10" x14ac:dyDescent="0.2">
      <c r="A10" s="105" t="s">
        <v>366</v>
      </c>
      <c r="B10" s="105"/>
      <c r="C10" s="105"/>
      <c r="D10" s="105"/>
      <c r="E10" s="105"/>
      <c r="F10" s="105"/>
      <c r="G10" s="105"/>
      <c r="H10" s="105"/>
      <c r="I10" s="105"/>
      <c r="J10" s="106"/>
    </row>
    <row r="11" spans="1:10" x14ac:dyDescent="0.2">
      <c r="A11" s="105" t="s">
        <v>367</v>
      </c>
      <c r="B11" s="105"/>
      <c r="C11" s="105"/>
      <c r="D11" s="105"/>
      <c r="E11" s="105"/>
      <c r="F11" s="105"/>
      <c r="G11" s="105"/>
      <c r="H11" s="105"/>
      <c r="I11" s="105"/>
      <c r="J11" s="106"/>
    </row>
    <row r="12" spans="1:10" x14ac:dyDescent="0.2">
      <c r="A12" s="105" t="s">
        <v>368</v>
      </c>
      <c r="B12" s="105"/>
      <c r="C12" s="105"/>
      <c r="D12" s="105"/>
      <c r="E12" s="105"/>
      <c r="F12" s="105"/>
      <c r="G12" s="105"/>
      <c r="H12" s="105"/>
      <c r="I12" s="105"/>
      <c r="J12" s="106"/>
    </row>
    <row r="13" spans="1:10" x14ac:dyDescent="0.2">
      <c r="A13" s="105" t="s">
        <v>32</v>
      </c>
      <c r="B13" s="105"/>
      <c r="D13" s="105"/>
      <c r="E13" s="105"/>
      <c r="F13" s="100"/>
      <c r="G13" s="100"/>
      <c r="H13" s="100"/>
      <c r="I13" s="100"/>
    </row>
    <row r="14" spans="1:10" x14ac:dyDescent="0.2">
      <c r="A14" s="105" t="s">
        <v>369</v>
      </c>
      <c r="B14" s="104"/>
      <c r="C14" s="104"/>
      <c r="D14" s="105"/>
      <c r="E14" s="105"/>
      <c r="F14" s="100"/>
      <c r="G14" s="100"/>
      <c r="H14" s="100"/>
      <c r="I14" s="100"/>
    </row>
    <row r="15" spans="1:10" x14ac:dyDescent="0.2">
      <c r="A15" s="72" t="s">
        <v>30</v>
      </c>
      <c r="B15" s="72"/>
      <c r="C15" s="100"/>
      <c r="D15" s="100"/>
      <c r="E15" s="100"/>
      <c r="F15" s="100"/>
      <c r="G15" s="100"/>
      <c r="H15" s="100"/>
      <c r="I15" s="100"/>
    </row>
    <row r="16" spans="1:10" x14ac:dyDescent="0.2">
      <c r="A16" s="104" t="s">
        <v>370</v>
      </c>
      <c r="B16" s="72"/>
      <c r="C16" s="100"/>
      <c r="D16" s="100"/>
      <c r="E16" s="100"/>
      <c r="F16" s="100"/>
      <c r="G16" s="100"/>
      <c r="H16" s="100"/>
      <c r="I16" s="100"/>
    </row>
    <row r="17" spans="1:9" x14ac:dyDescent="0.2">
      <c r="A17" s="104" t="s">
        <v>27</v>
      </c>
      <c r="B17" s="72"/>
      <c r="C17" s="100"/>
      <c r="D17" s="100"/>
      <c r="E17" s="100"/>
      <c r="F17" s="100"/>
      <c r="G17" s="100"/>
      <c r="H17" s="100"/>
      <c r="I17" s="100"/>
    </row>
    <row r="18" spans="1:9" x14ac:dyDescent="0.2">
      <c r="A18" s="72"/>
      <c r="B18" s="72"/>
      <c r="C18" s="100"/>
      <c r="D18" s="100"/>
      <c r="E18" s="100"/>
      <c r="F18" s="100"/>
      <c r="G18" s="100"/>
      <c r="H18" s="100"/>
      <c r="I18" s="100"/>
    </row>
    <row r="19" spans="1:9" x14ac:dyDescent="0.2">
      <c r="A19" s="104" t="s">
        <v>26</v>
      </c>
      <c r="B19" s="72"/>
      <c r="C19" s="100"/>
      <c r="D19" s="100"/>
      <c r="E19" s="100"/>
      <c r="F19" s="100"/>
      <c r="G19" s="100"/>
      <c r="H19" s="100"/>
      <c r="I19" s="100"/>
    </row>
    <row r="20" spans="1:9" x14ac:dyDescent="0.2">
      <c r="A20" s="107"/>
      <c r="B20" s="107"/>
      <c r="C20" s="107"/>
      <c r="D20" s="107"/>
      <c r="E20" s="107"/>
      <c r="F20" s="107"/>
      <c r="G20" s="107"/>
      <c r="H20" s="107"/>
      <c r="I20" s="107"/>
    </row>
    <row r="21" spans="1:9" x14ac:dyDescent="0.2">
      <c r="A21" s="108" t="s">
        <v>24</v>
      </c>
      <c r="B21" s="109"/>
      <c r="C21" s="109"/>
      <c r="D21" s="109"/>
      <c r="E21" s="109"/>
      <c r="F21" s="109"/>
      <c r="G21" s="109"/>
      <c r="H21" s="109"/>
      <c r="I21" s="110"/>
    </row>
    <row r="22" spans="1:9" x14ac:dyDescent="0.2">
      <c r="A22" s="111"/>
      <c r="B22" s="112"/>
      <c r="C22" s="113" t="s">
        <v>23</v>
      </c>
      <c r="D22" s="113" t="s">
        <v>22</v>
      </c>
      <c r="E22" s="113" t="s">
        <v>21</v>
      </c>
      <c r="F22" s="113" t="s">
        <v>20</v>
      </c>
      <c r="G22" s="113" t="s">
        <v>19</v>
      </c>
      <c r="H22" s="113" t="s">
        <v>18</v>
      </c>
      <c r="I22" s="113" t="s">
        <v>17</v>
      </c>
    </row>
    <row r="23" spans="1:9" x14ac:dyDescent="0.2">
      <c r="A23" s="111"/>
      <c r="B23" s="112"/>
      <c r="C23" s="114" t="s">
        <v>16</v>
      </c>
      <c r="D23" s="115" t="s">
        <v>16</v>
      </c>
      <c r="E23" s="116" t="s">
        <v>16</v>
      </c>
      <c r="F23" s="116" t="s">
        <v>16</v>
      </c>
      <c r="G23" s="117" t="s">
        <v>15</v>
      </c>
      <c r="H23" s="117" t="s">
        <v>15</v>
      </c>
      <c r="I23" s="117" t="s">
        <v>15</v>
      </c>
    </row>
    <row r="24" spans="1:9" x14ac:dyDescent="0.2">
      <c r="A24" s="111" t="s">
        <v>14</v>
      </c>
      <c r="B24" s="112"/>
      <c r="C24" s="118"/>
      <c r="D24" s="119"/>
      <c r="E24" s="119"/>
      <c r="F24" s="119"/>
      <c r="G24" s="120"/>
      <c r="H24" s="120"/>
      <c r="I24" s="120"/>
    </row>
    <row r="25" spans="1:9" x14ac:dyDescent="0.2">
      <c r="A25" s="111" t="s">
        <v>13</v>
      </c>
      <c r="B25" s="112"/>
      <c r="C25" s="118">
        <v>192579</v>
      </c>
      <c r="D25" s="119">
        <f t="shared" ref="D25:I25" si="0">C36</f>
        <v>158799</v>
      </c>
      <c r="E25" s="119">
        <f t="shared" si="0"/>
        <v>581720</v>
      </c>
      <c r="F25" s="119">
        <f t="shared" si="0"/>
        <v>247919</v>
      </c>
      <c r="G25" s="120">
        <f t="shared" si="0"/>
        <v>282448</v>
      </c>
      <c r="H25" s="120">
        <f t="shared" si="0"/>
        <v>282448</v>
      </c>
      <c r="I25" s="120">
        <f t="shared" si="0"/>
        <v>282448</v>
      </c>
    </row>
    <row r="26" spans="1:9" x14ac:dyDescent="0.2">
      <c r="A26" s="111" t="s">
        <v>12</v>
      </c>
      <c r="B26" s="112"/>
      <c r="C26" s="119">
        <v>1381379</v>
      </c>
      <c r="D26" s="119">
        <v>1724800</v>
      </c>
      <c r="E26" s="119">
        <v>30624</v>
      </c>
      <c r="F26" s="119">
        <v>77594</v>
      </c>
      <c r="G26" s="120"/>
      <c r="H26" s="120"/>
      <c r="I26" s="120"/>
    </row>
    <row r="27" spans="1:9" x14ac:dyDescent="0.2">
      <c r="A27" s="111" t="s">
        <v>11</v>
      </c>
      <c r="B27" s="112"/>
      <c r="C27" s="119">
        <v>1415159</v>
      </c>
      <c r="D27" s="119">
        <v>1301879</v>
      </c>
      <c r="E27" s="118">
        <v>327804</v>
      </c>
      <c r="F27" s="118">
        <v>43065</v>
      </c>
      <c r="G27" s="120"/>
      <c r="H27" s="120"/>
      <c r="I27" s="120"/>
    </row>
    <row r="28" spans="1:9" x14ac:dyDescent="0.2">
      <c r="A28" s="111"/>
      <c r="B28" s="112"/>
      <c r="C28" s="118"/>
      <c r="D28" s="119"/>
      <c r="E28" s="119"/>
      <c r="F28" s="119"/>
      <c r="G28" s="120">
        <f>759048.38+547869</f>
        <v>1306917.3799999999</v>
      </c>
      <c r="H28" s="120"/>
      <c r="I28" s="120"/>
    </row>
    <row r="29" spans="1:9" x14ac:dyDescent="0.2">
      <c r="A29" s="121" t="s">
        <v>10</v>
      </c>
      <c r="B29" s="80"/>
      <c r="C29" s="122"/>
      <c r="D29" s="122"/>
      <c r="E29" s="122"/>
      <c r="F29" s="122"/>
      <c r="G29" s="122"/>
      <c r="H29" s="122"/>
      <c r="I29" s="123"/>
    </row>
    <row r="30" spans="1:9" x14ac:dyDescent="0.2">
      <c r="A30" s="124" t="s">
        <v>9</v>
      </c>
      <c r="B30" s="125"/>
      <c r="C30" s="123"/>
      <c r="D30" s="126"/>
      <c r="E30" s="122"/>
      <c r="F30" s="122"/>
      <c r="G30" s="122"/>
      <c r="H30" s="122"/>
      <c r="I30" s="123"/>
    </row>
    <row r="31" spans="1:9" x14ac:dyDescent="0.2">
      <c r="A31" s="127"/>
      <c r="B31" s="128"/>
      <c r="C31" s="123">
        <v>0</v>
      </c>
      <c r="D31" s="120">
        <v>0</v>
      </c>
      <c r="E31" s="120">
        <v>-36621</v>
      </c>
      <c r="F31" s="120">
        <v>0</v>
      </c>
      <c r="G31" s="120"/>
      <c r="H31" s="120"/>
      <c r="I31" s="120"/>
    </row>
    <row r="32" spans="1:9" x14ac:dyDescent="0.2">
      <c r="A32" s="127"/>
      <c r="B32" s="128"/>
      <c r="C32" s="123"/>
      <c r="D32" s="120"/>
      <c r="E32" s="120"/>
      <c r="F32" s="120"/>
      <c r="G32" s="120"/>
      <c r="H32" s="120"/>
      <c r="I32" s="120"/>
    </row>
    <row r="33" spans="1:9" x14ac:dyDescent="0.2">
      <c r="A33" s="127"/>
      <c r="B33" s="128"/>
      <c r="C33" s="123"/>
      <c r="D33" s="120"/>
      <c r="E33" s="120"/>
      <c r="F33" s="120"/>
      <c r="G33" s="120"/>
      <c r="H33" s="120"/>
      <c r="I33" s="120"/>
    </row>
    <row r="34" spans="1:9" x14ac:dyDescent="0.2">
      <c r="A34" s="121" t="s">
        <v>8</v>
      </c>
      <c r="B34" s="125"/>
      <c r="C34" s="123">
        <f t="shared" ref="C34:I34" si="1">SUM(C31:C33)</f>
        <v>0</v>
      </c>
      <c r="D34" s="123">
        <f t="shared" si="1"/>
        <v>0</v>
      </c>
      <c r="E34" s="123">
        <f t="shared" si="1"/>
        <v>-36621</v>
      </c>
      <c r="F34" s="123">
        <f t="shared" si="1"/>
        <v>0</v>
      </c>
      <c r="G34" s="123">
        <f t="shared" si="1"/>
        <v>0</v>
      </c>
      <c r="H34" s="123">
        <f t="shared" si="1"/>
        <v>0</v>
      </c>
      <c r="I34" s="123">
        <f t="shared" si="1"/>
        <v>0</v>
      </c>
    </row>
    <row r="35" spans="1:9" x14ac:dyDescent="0.2">
      <c r="A35" s="111"/>
      <c r="B35" s="112"/>
      <c r="C35" s="118"/>
      <c r="D35" s="119"/>
      <c r="E35" s="119"/>
      <c r="F35" s="119"/>
      <c r="G35" s="120"/>
      <c r="H35" s="120"/>
      <c r="I35" s="120"/>
    </row>
    <row r="36" spans="1:9" x14ac:dyDescent="0.2">
      <c r="A36" s="111" t="s">
        <v>7</v>
      </c>
      <c r="B36" s="112"/>
      <c r="C36" s="118">
        <f>+C25+C26-C27+C34</f>
        <v>158799</v>
      </c>
      <c r="D36" s="118">
        <f t="shared" ref="D36:I36" si="2">+D25+D26-D27+D34</f>
        <v>581720</v>
      </c>
      <c r="E36" s="118">
        <f>+E25+E26-E27+E34</f>
        <v>247919</v>
      </c>
      <c r="F36" s="118">
        <f t="shared" si="2"/>
        <v>282448</v>
      </c>
      <c r="G36" s="123">
        <f>+G25+G26-G27+G34</f>
        <v>282448</v>
      </c>
      <c r="H36" s="123">
        <f>+H25+H26-H27+H34</f>
        <v>282448</v>
      </c>
      <c r="I36" s="123">
        <f t="shared" si="2"/>
        <v>282448</v>
      </c>
    </row>
    <row r="37" spans="1:9" x14ac:dyDescent="0.2">
      <c r="A37" s="129"/>
      <c r="B37" s="130"/>
      <c r="C37" s="131"/>
      <c r="D37" s="132"/>
      <c r="E37" s="132"/>
      <c r="F37" s="119"/>
      <c r="G37" s="120"/>
      <c r="H37" s="120"/>
      <c r="I37" s="120"/>
    </row>
    <row r="38" spans="1:9" x14ac:dyDescent="0.2">
      <c r="A38" s="111" t="s">
        <v>6</v>
      </c>
      <c r="B38" s="112"/>
      <c r="C38" s="132">
        <v>1412480</v>
      </c>
      <c r="D38" s="132">
        <v>381315</v>
      </c>
      <c r="E38" s="119">
        <f>36921+60129</f>
        <v>97050</v>
      </c>
      <c r="F38" s="119">
        <f>31115+48209</f>
        <v>79324</v>
      </c>
      <c r="G38" s="120"/>
      <c r="H38" s="120"/>
      <c r="I38" s="120"/>
    </row>
    <row r="39" spans="1:9" x14ac:dyDescent="0.2">
      <c r="A39" s="129"/>
      <c r="B39" s="130"/>
      <c r="C39" s="131"/>
      <c r="D39" s="132"/>
      <c r="E39" s="132"/>
      <c r="F39" s="119"/>
      <c r="G39" s="120"/>
      <c r="H39" s="120"/>
      <c r="I39" s="120"/>
    </row>
    <row r="40" spans="1:9" x14ac:dyDescent="0.2">
      <c r="A40" s="111" t="s">
        <v>5</v>
      </c>
      <c r="B40" s="133"/>
      <c r="C40" s="134">
        <f>C36-C38</f>
        <v>-1253681</v>
      </c>
      <c r="D40" s="134">
        <f t="shared" ref="D40:I40" si="3">D36-D38</f>
        <v>200405</v>
      </c>
      <c r="E40" s="134">
        <f t="shared" si="3"/>
        <v>150869</v>
      </c>
      <c r="F40" s="135">
        <f t="shared" si="3"/>
        <v>203124</v>
      </c>
      <c r="G40" s="136">
        <f t="shared" si="3"/>
        <v>282448</v>
      </c>
      <c r="H40" s="136">
        <f t="shared" si="3"/>
        <v>282448</v>
      </c>
      <c r="I40" s="136">
        <f t="shared" si="3"/>
        <v>282448</v>
      </c>
    </row>
    <row r="41" spans="1:9" x14ac:dyDescent="0.2">
      <c r="A41" s="137"/>
      <c r="B41" s="137"/>
      <c r="C41" s="138"/>
      <c r="D41" s="138"/>
      <c r="E41" s="138"/>
      <c r="F41" s="138"/>
      <c r="G41" s="138"/>
      <c r="H41" s="138"/>
      <c r="I41" s="138"/>
    </row>
    <row r="42" spans="1:9" x14ac:dyDescent="0.2">
      <c r="A42" s="139" t="s">
        <v>4</v>
      </c>
      <c r="B42" s="140"/>
      <c r="C42" s="141"/>
      <c r="D42" s="141"/>
      <c r="E42" s="142"/>
      <c r="F42" s="142"/>
      <c r="G42" s="142"/>
      <c r="H42" s="142"/>
      <c r="I42" s="142"/>
    </row>
    <row r="43" spans="1:9" x14ac:dyDescent="0.2">
      <c r="A43" s="143" t="s">
        <v>3</v>
      </c>
      <c r="B43" s="130"/>
      <c r="C43" s="144"/>
      <c r="D43" s="144"/>
      <c r="E43" s="132"/>
      <c r="F43" s="132"/>
      <c r="G43" s="132"/>
      <c r="H43" s="132"/>
      <c r="I43" s="132"/>
    </row>
    <row r="44" spans="1:9" x14ac:dyDescent="0.2">
      <c r="A44" s="111"/>
      <c r="B44" s="112"/>
      <c r="C44" s="119"/>
      <c r="D44" s="119"/>
      <c r="E44" s="119"/>
      <c r="F44" s="119"/>
      <c r="G44" s="119"/>
      <c r="H44" s="119"/>
      <c r="I44" s="119"/>
    </row>
    <row r="45" spans="1:9" x14ac:dyDescent="0.2">
      <c r="A45" s="111" t="s">
        <v>2</v>
      </c>
      <c r="B45" s="112"/>
      <c r="C45" s="120"/>
      <c r="D45" s="120"/>
      <c r="E45" s="119"/>
      <c r="F45" s="119"/>
      <c r="G45" s="119"/>
      <c r="H45" s="119"/>
      <c r="I45" s="119"/>
    </row>
    <row r="46" spans="1:9" x14ac:dyDescent="0.2">
      <c r="A46" s="111"/>
      <c r="B46" s="112"/>
      <c r="C46" s="120"/>
      <c r="D46" s="120"/>
      <c r="E46" s="119"/>
      <c r="F46" s="119"/>
      <c r="G46" s="119"/>
      <c r="H46" s="119"/>
      <c r="I46" s="119"/>
    </row>
    <row r="47" spans="1:9" x14ac:dyDescent="0.2">
      <c r="A47" s="145" t="s">
        <v>1</v>
      </c>
      <c r="B47" s="133"/>
      <c r="C47" s="120"/>
      <c r="D47" s="120"/>
      <c r="E47" s="119"/>
      <c r="F47" s="119"/>
      <c r="G47" s="119"/>
      <c r="H47" s="119"/>
      <c r="I47" s="119"/>
    </row>
    <row r="48" spans="1:9" x14ac:dyDescent="0.2">
      <c r="A48" s="146" t="s">
        <v>0</v>
      </c>
      <c r="B48" s="147"/>
      <c r="C48" s="120"/>
      <c r="D48" s="120"/>
      <c r="E48" s="119"/>
      <c r="F48" s="119"/>
      <c r="G48" s="119"/>
      <c r="H48" s="119"/>
      <c r="I48" s="119"/>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8BE35-9116-42D8-B061-42C67ECB7E94}">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210</v>
      </c>
      <c r="I2" s="55"/>
    </row>
    <row r="3" spans="1:9" x14ac:dyDescent="0.2">
      <c r="A3" s="54" t="s">
        <v>46</v>
      </c>
      <c r="B3" s="55" t="s">
        <v>196</v>
      </c>
      <c r="C3" s="55"/>
      <c r="D3" s="55"/>
      <c r="E3" s="71"/>
      <c r="F3" s="54"/>
      <c r="G3" s="56" t="s">
        <v>44</v>
      </c>
      <c r="H3" s="58" t="s">
        <v>211</v>
      </c>
      <c r="I3" s="59"/>
    </row>
    <row r="4" spans="1:9" x14ac:dyDescent="0.2">
      <c r="A4" s="54" t="s">
        <v>42</v>
      </c>
      <c r="B4" s="57" t="s">
        <v>212</v>
      </c>
      <c r="C4" s="55"/>
      <c r="D4" s="55"/>
      <c r="E4" s="71"/>
      <c r="F4" s="54"/>
      <c r="G4" s="56" t="s">
        <v>40</v>
      </c>
      <c r="H4" s="55" t="s">
        <v>39</v>
      </c>
      <c r="I4" s="55"/>
    </row>
    <row r="5" spans="1:9" x14ac:dyDescent="0.2">
      <c r="A5" s="54" t="s">
        <v>38</v>
      </c>
      <c r="B5" s="55" t="s">
        <v>37</v>
      </c>
      <c r="C5" s="59"/>
      <c r="D5" s="59"/>
      <c r="E5" s="71"/>
      <c r="F5" s="54"/>
      <c r="G5" s="56" t="s">
        <v>36</v>
      </c>
      <c r="H5" s="59" t="s">
        <v>213</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63" t="s">
        <v>214</v>
      </c>
      <c r="B9" s="54"/>
      <c r="C9" s="54"/>
      <c r="D9" s="54"/>
      <c r="E9" s="54"/>
      <c r="F9" s="54"/>
      <c r="G9" s="54"/>
      <c r="H9" s="54"/>
      <c r="I9" s="54"/>
    </row>
    <row r="10" spans="1:9" x14ac:dyDescent="0.2">
      <c r="A10" s="54" t="s">
        <v>215</v>
      </c>
      <c r="B10" s="54"/>
      <c r="C10" s="54"/>
      <c r="D10" s="54"/>
      <c r="E10" s="54"/>
      <c r="F10" s="54"/>
      <c r="G10" s="54"/>
      <c r="H10" s="54"/>
      <c r="I10" s="54"/>
    </row>
    <row r="11" spans="1:9" x14ac:dyDescent="0.2">
      <c r="A11" s="54" t="s">
        <v>32</v>
      </c>
      <c r="B11" s="54"/>
      <c r="C11" s="71"/>
      <c r="D11" s="71"/>
      <c r="E11" s="71"/>
      <c r="F11" s="71"/>
      <c r="G11" s="71"/>
      <c r="H11" s="71"/>
      <c r="I11" s="71"/>
    </row>
    <row r="12" spans="1:9" x14ac:dyDescent="0.2">
      <c r="A12" s="63" t="s">
        <v>208</v>
      </c>
      <c r="B12" s="54"/>
      <c r="C12" s="71"/>
      <c r="D12" s="71"/>
      <c r="E12" s="71"/>
      <c r="F12" s="71"/>
      <c r="G12" s="71"/>
      <c r="H12" s="71"/>
      <c r="I12" s="71"/>
    </row>
    <row r="13" spans="1:9" x14ac:dyDescent="0.2">
      <c r="A13" s="54" t="s">
        <v>30</v>
      </c>
      <c r="B13" s="54"/>
      <c r="C13" s="71"/>
      <c r="D13" s="71"/>
      <c r="E13" s="71"/>
      <c r="F13" s="71"/>
      <c r="G13" s="71"/>
      <c r="H13" s="71"/>
      <c r="I13" s="71"/>
    </row>
    <row r="14" spans="1:9" x14ac:dyDescent="0.2">
      <c r="A14" s="63" t="s">
        <v>216</v>
      </c>
      <c r="B14" s="54"/>
      <c r="C14" s="54"/>
      <c r="D14" s="54"/>
      <c r="E14" s="54"/>
      <c r="F14" s="54"/>
      <c r="G14" s="54"/>
      <c r="H14" s="54"/>
      <c r="I14" s="54"/>
    </row>
    <row r="15" spans="1:9" x14ac:dyDescent="0.2">
      <c r="A15" s="63" t="s">
        <v>217</v>
      </c>
      <c r="B15" s="54"/>
      <c r="C15" s="54"/>
      <c r="D15" s="54"/>
      <c r="E15" s="54"/>
      <c r="F15" s="54"/>
      <c r="G15" s="54"/>
      <c r="H15" s="54"/>
      <c r="I15" s="54"/>
    </row>
    <row r="16" spans="1:9" x14ac:dyDescent="0.2">
      <c r="A16" s="63"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53" t="s">
        <v>26</v>
      </c>
      <c r="B18" s="40"/>
      <c r="C18" s="46"/>
      <c r="D18" s="46"/>
      <c r="E18" s="46"/>
      <c r="F18" s="46"/>
      <c r="G18" s="46"/>
      <c r="H18" s="46"/>
      <c r="I18" s="46"/>
    </row>
    <row r="19" spans="1:9" x14ac:dyDescent="0.2">
      <c r="A19" s="53" t="s">
        <v>218</v>
      </c>
      <c r="B19" s="79"/>
      <c r="C19" s="79"/>
      <c r="D19" s="79"/>
      <c r="E19" s="79"/>
      <c r="F19" s="79"/>
      <c r="G19" s="79"/>
      <c r="H19" s="79"/>
      <c r="I19" s="79"/>
    </row>
    <row r="20" spans="1:9" x14ac:dyDescent="0.2">
      <c r="A20" s="95" t="s">
        <v>24</v>
      </c>
      <c r="B20" s="96"/>
      <c r="C20" s="96"/>
      <c r="D20" s="96"/>
      <c r="E20" s="96"/>
      <c r="F20" s="96"/>
      <c r="G20" s="96"/>
      <c r="H20" s="96"/>
      <c r="I20" s="97"/>
    </row>
    <row r="21" spans="1:9" x14ac:dyDescent="0.2">
      <c r="A21" s="26"/>
      <c r="B21" s="25"/>
      <c r="C21" s="84" t="s">
        <v>23</v>
      </c>
      <c r="D21" s="84" t="s">
        <v>22</v>
      </c>
      <c r="E21" s="84" t="s">
        <v>21</v>
      </c>
      <c r="F21" s="84" t="s">
        <v>20</v>
      </c>
      <c r="G21" s="84" t="s">
        <v>19</v>
      </c>
      <c r="H21" s="84" t="s">
        <v>18</v>
      </c>
      <c r="I21" s="84" t="s">
        <v>17</v>
      </c>
    </row>
    <row r="22" spans="1:9" x14ac:dyDescent="0.2">
      <c r="A22" s="26"/>
      <c r="B22" s="25"/>
      <c r="C22" s="67" t="s">
        <v>16</v>
      </c>
      <c r="D22" s="85" t="s">
        <v>16</v>
      </c>
      <c r="E22" s="67" t="s">
        <v>16</v>
      </c>
      <c r="F22" s="67" t="s">
        <v>16</v>
      </c>
      <c r="G22" s="67" t="s">
        <v>15</v>
      </c>
      <c r="H22" s="67" t="s">
        <v>15</v>
      </c>
      <c r="I22" s="67" t="s">
        <v>15</v>
      </c>
    </row>
    <row r="23" spans="1:9" x14ac:dyDescent="0.2">
      <c r="A23" s="26" t="s">
        <v>14</v>
      </c>
      <c r="B23" s="25"/>
      <c r="C23" s="24"/>
      <c r="D23" s="2"/>
      <c r="E23" s="2"/>
      <c r="F23" s="2"/>
      <c r="G23" s="2"/>
      <c r="H23" s="2"/>
      <c r="I23" s="2"/>
    </row>
    <row r="24" spans="1:9" x14ac:dyDescent="0.2">
      <c r="A24" s="26" t="s">
        <v>13</v>
      </c>
      <c r="B24" s="25"/>
      <c r="C24" s="24">
        <v>43361</v>
      </c>
      <c r="D24" s="2">
        <f t="shared" ref="D24:F24" si="0">C35</f>
        <v>26068</v>
      </c>
      <c r="E24" s="2">
        <f t="shared" si="0"/>
        <v>45660</v>
      </c>
      <c r="F24" s="2">
        <f t="shared" si="0"/>
        <v>25214</v>
      </c>
      <c r="G24" s="2"/>
      <c r="H24" s="2"/>
      <c r="I24" s="2"/>
    </row>
    <row r="25" spans="1:9" x14ac:dyDescent="0.2">
      <c r="A25" s="26" t="s">
        <v>12</v>
      </c>
      <c r="B25" s="25"/>
      <c r="C25" s="2">
        <v>55478</v>
      </c>
      <c r="D25" s="2">
        <v>49542</v>
      </c>
      <c r="E25" s="2">
        <v>17162</v>
      </c>
      <c r="F25" s="2">
        <v>47367</v>
      </c>
      <c r="G25" s="2">
        <v>10000</v>
      </c>
      <c r="H25" s="2"/>
      <c r="I25" s="2"/>
    </row>
    <row r="26" spans="1:9" x14ac:dyDescent="0.2">
      <c r="A26" s="26" t="s">
        <v>11</v>
      </c>
      <c r="B26" s="25"/>
      <c r="C26" s="2">
        <v>72771</v>
      </c>
      <c r="D26" s="2">
        <v>29950</v>
      </c>
      <c r="E26" s="24">
        <v>11264</v>
      </c>
      <c r="F26" s="24">
        <v>38480</v>
      </c>
      <c r="G26" s="2">
        <v>10000</v>
      </c>
      <c r="H26" s="2"/>
      <c r="I26" s="2"/>
    </row>
    <row r="27" spans="1:9" x14ac:dyDescent="0.2">
      <c r="A27" s="26"/>
      <c r="B27" s="25"/>
      <c r="C27" s="24"/>
      <c r="D27" s="2"/>
      <c r="E27" s="2"/>
      <c r="F27" s="2"/>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-26344</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-26344</v>
      </c>
      <c r="F33" s="24">
        <f t="shared" si="1"/>
        <v>0</v>
      </c>
      <c r="G33" s="24">
        <f t="shared" si="1"/>
        <v>0</v>
      </c>
      <c r="H33" s="24">
        <f t="shared" si="1"/>
        <v>0</v>
      </c>
      <c r="I33" s="24">
        <f t="shared" si="1"/>
        <v>0</v>
      </c>
    </row>
    <row r="34" spans="1:9" x14ac:dyDescent="0.2">
      <c r="A34" s="26"/>
      <c r="B34" s="25"/>
      <c r="C34" s="24"/>
      <c r="D34" s="2"/>
      <c r="E34" s="2"/>
      <c r="F34" s="2"/>
      <c r="G34" s="2"/>
      <c r="H34" s="2"/>
      <c r="I34" s="2"/>
    </row>
    <row r="35" spans="1:9" x14ac:dyDescent="0.2">
      <c r="A35" s="26" t="s">
        <v>7</v>
      </c>
      <c r="B35" s="25"/>
      <c r="C35" s="24">
        <f>+C24+C25-C26+C33</f>
        <v>26068</v>
      </c>
      <c r="D35" s="24">
        <f t="shared" ref="D35:I35" si="2">+D24+D25-D26+D33</f>
        <v>45660</v>
      </c>
      <c r="E35" s="24">
        <f>+E24+E25-E26+E33</f>
        <v>25214</v>
      </c>
      <c r="F35" s="24">
        <f t="shared" si="2"/>
        <v>34101</v>
      </c>
      <c r="G35" s="24">
        <f>+G24+G25-G26+G33</f>
        <v>0</v>
      </c>
      <c r="H35" s="24">
        <f>+H24+H25-H26+H33</f>
        <v>0</v>
      </c>
      <c r="I35" s="24">
        <f t="shared" si="2"/>
        <v>0</v>
      </c>
    </row>
    <row r="36" spans="1:9" x14ac:dyDescent="0.2">
      <c r="A36" s="28"/>
      <c r="B36" s="27"/>
      <c r="C36" s="86"/>
      <c r="D36" s="10"/>
      <c r="E36" s="10"/>
      <c r="F36" s="2"/>
      <c r="G36" s="2"/>
      <c r="H36" s="2"/>
      <c r="I36" s="2"/>
    </row>
    <row r="37" spans="1:9" x14ac:dyDescent="0.2">
      <c r="A37" s="26" t="s">
        <v>6</v>
      </c>
      <c r="B37" s="25"/>
      <c r="C37" s="86"/>
      <c r="D37" s="10"/>
      <c r="E37" s="10"/>
      <c r="F37" s="2">
        <v>10000</v>
      </c>
      <c r="G37" s="2">
        <v>0</v>
      </c>
      <c r="H37" s="2">
        <v>0</v>
      </c>
      <c r="I37" s="2">
        <v>0</v>
      </c>
    </row>
    <row r="38" spans="1:9" x14ac:dyDescent="0.2">
      <c r="A38" s="28"/>
      <c r="B38" s="27"/>
      <c r="C38" s="86"/>
      <c r="D38" s="10"/>
      <c r="E38" s="10"/>
      <c r="F38" s="2"/>
      <c r="G38" s="2"/>
      <c r="H38" s="2"/>
      <c r="I38" s="2"/>
    </row>
    <row r="39" spans="1:9" x14ac:dyDescent="0.2">
      <c r="A39" s="26" t="s">
        <v>5</v>
      </c>
      <c r="B39" s="87"/>
      <c r="C39" s="88">
        <f>C35-C37</f>
        <v>26068</v>
      </c>
      <c r="D39" s="88">
        <f t="shared" ref="D39:I39" si="3">D35-D37</f>
        <v>45660</v>
      </c>
      <c r="E39" s="88">
        <f t="shared" si="3"/>
        <v>25214</v>
      </c>
      <c r="F39" s="68">
        <f t="shared" si="3"/>
        <v>24101</v>
      </c>
      <c r="G39" s="68">
        <f t="shared" si="3"/>
        <v>0</v>
      </c>
      <c r="H39" s="68">
        <f t="shared" si="3"/>
        <v>0</v>
      </c>
      <c r="I39" s="68">
        <f t="shared" si="3"/>
        <v>0</v>
      </c>
    </row>
    <row r="40" spans="1:9" x14ac:dyDescent="0.2">
      <c r="A40" s="89"/>
      <c r="B40" s="89"/>
      <c r="C40" s="76"/>
      <c r="D40" s="76"/>
      <c r="E40" s="76"/>
      <c r="F40" s="76"/>
      <c r="G40" s="76"/>
      <c r="H40" s="76"/>
      <c r="I40" s="76"/>
    </row>
    <row r="41" spans="1:9" x14ac:dyDescent="0.2">
      <c r="A41" s="90" t="s">
        <v>4</v>
      </c>
      <c r="B41" s="52"/>
      <c r="C41" s="14"/>
      <c r="D41" s="14"/>
      <c r="E41" s="14"/>
      <c r="F41" s="14"/>
      <c r="G41" s="14"/>
      <c r="H41" s="14"/>
      <c r="I41" s="14"/>
    </row>
    <row r="42" spans="1:9" x14ac:dyDescent="0.2">
      <c r="A42" s="91" t="s">
        <v>3</v>
      </c>
      <c r="B42" s="27"/>
      <c r="C42" s="10"/>
      <c r="D42" s="10"/>
      <c r="E42" s="10"/>
      <c r="F42" s="10"/>
      <c r="G42" s="10"/>
      <c r="H42" s="10"/>
      <c r="I42" s="10"/>
    </row>
    <row r="43" spans="1:9" x14ac:dyDescent="0.2">
      <c r="A43" s="26"/>
      <c r="B43" s="25"/>
      <c r="C43" s="2"/>
      <c r="D43" s="2"/>
      <c r="E43" s="2"/>
      <c r="F43" s="2"/>
      <c r="G43" s="2"/>
      <c r="H43" s="2"/>
      <c r="I43" s="2"/>
    </row>
    <row r="44" spans="1:9" x14ac:dyDescent="0.2">
      <c r="A44" s="26" t="s">
        <v>2</v>
      </c>
      <c r="B44" s="25"/>
      <c r="C44" s="2"/>
      <c r="D44" s="2"/>
      <c r="E44" s="2"/>
      <c r="F44" s="2"/>
      <c r="G44" s="2"/>
      <c r="H44" s="2"/>
      <c r="I44" s="2"/>
    </row>
    <row r="45" spans="1:9" x14ac:dyDescent="0.2">
      <c r="A45" s="26"/>
      <c r="B45" s="25"/>
      <c r="C45" s="2"/>
      <c r="D45" s="2"/>
      <c r="E45" s="2"/>
      <c r="F45" s="2"/>
      <c r="G45" s="2"/>
      <c r="H45" s="2"/>
      <c r="I45" s="2"/>
    </row>
    <row r="46" spans="1:9" x14ac:dyDescent="0.2">
      <c r="A46" s="92" t="s">
        <v>1</v>
      </c>
      <c r="B46" s="87"/>
      <c r="C46" s="2"/>
      <c r="D46" s="2"/>
      <c r="E46" s="2"/>
      <c r="F46" s="2"/>
      <c r="G46" s="2"/>
      <c r="H46" s="2"/>
      <c r="I46" s="2"/>
    </row>
    <row r="47" spans="1:9" x14ac:dyDescent="0.2">
      <c r="A47" s="93" t="s">
        <v>0</v>
      </c>
      <c r="B47" s="94"/>
      <c r="C47" s="2"/>
      <c r="D47" s="2"/>
      <c r="E47" s="2"/>
      <c r="F47" s="2"/>
      <c r="G47" s="2"/>
      <c r="H47" s="2"/>
      <c r="I47" s="2"/>
    </row>
    <row r="48" spans="1:9" x14ac:dyDescent="0.2">
      <c r="A48" s="47"/>
      <c r="B48" s="47"/>
      <c r="C48" s="47"/>
      <c r="D48" s="47"/>
      <c r="E48" s="47"/>
      <c r="F48" s="47"/>
      <c r="G48" s="47"/>
      <c r="H48" s="47"/>
      <c r="I48" s="47"/>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EB446-660D-419A-93D0-D2B2BFB39A12}">
  <sheetPr>
    <pageSetUpPr fitToPage="1"/>
  </sheetPr>
  <dimension ref="A1:I50"/>
  <sheetViews>
    <sheetView zoomScaleNormal="100" workbookViewId="0">
      <selection activeCell="A17" sqref="A17:I22"/>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210</v>
      </c>
      <c r="I2" s="55"/>
    </row>
    <row r="3" spans="1:9" x14ac:dyDescent="0.2">
      <c r="A3" s="54" t="s">
        <v>46</v>
      </c>
      <c r="B3" s="55" t="s">
        <v>196</v>
      </c>
      <c r="C3" s="55"/>
      <c r="D3" s="55"/>
      <c r="E3" s="71"/>
      <c r="F3" s="54"/>
      <c r="G3" s="56" t="s">
        <v>44</v>
      </c>
      <c r="H3" s="59" t="s">
        <v>211</v>
      </c>
      <c r="I3" s="59"/>
    </row>
    <row r="4" spans="1:9" x14ac:dyDescent="0.2">
      <c r="A4" s="54" t="s">
        <v>42</v>
      </c>
      <c r="B4" s="55" t="s">
        <v>219</v>
      </c>
      <c r="C4" s="55"/>
      <c r="D4" s="55"/>
      <c r="E4" s="71"/>
      <c r="F4" s="54"/>
      <c r="G4" s="56" t="s">
        <v>40</v>
      </c>
      <c r="H4" s="55" t="s">
        <v>39</v>
      </c>
      <c r="I4" s="55"/>
    </row>
    <row r="5" spans="1:9" x14ac:dyDescent="0.2">
      <c r="A5" s="54" t="s">
        <v>38</v>
      </c>
      <c r="B5" s="55" t="s">
        <v>37</v>
      </c>
      <c r="C5" s="59"/>
      <c r="D5" s="59"/>
      <c r="E5" s="71"/>
      <c r="F5" s="54"/>
      <c r="G5" s="56" t="s">
        <v>36</v>
      </c>
      <c r="H5" s="59" t="s">
        <v>220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t="s">
        <v>221</v>
      </c>
      <c r="B9" s="54"/>
      <c r="C9" s="71"/>
      <c r="D9" s="71"/>
      <c r="E9" s="71"/>
      <c r="F9" s="71"/>
      <c r="G9" s="71"/>
      <c r="H9" s="71"/>
      <c r="I9" s="71"/>
    </row>
    <row r="10" spans="1:9" x14ac:dyDescent="0.2">
      <c r="A10" s="63" t="s">
        <v>222</v>
      </c>
      <c r="B10" s="54"/>
      <c r="C10" s="71"/>
      <c r="D10" s="71"/>
      <c r="E10" s="71"/>
      <c r="F10" s="71"/>
      <c r="G10" s="71"/>
      <c r="H10" s="71"/>
      <c r="I10" s="71"/>
    </row>
    <row r="11" spans="1:9" x14ac:dyDescent="0.2">
      <c r="A11" s="54" t="s">
        <v>32</v>
      </c>
      <c r="B11" s="54"/>
      <c r="C11" s="71"/>
      <c r="D11" s="71"/>
      <c r="E11" s="71"/>
      <c r="F11" s="71"/>
      <c r="G11" s="71"/>
      <c r="H11" s="71"/>
      <c r="I11" s="71"/>
    </row>
    <row r="12" spans="1:9" x14ac:dyDescent="0.2">
      <c r="A12" s="54" t="s">
        <v>208</v>
      </c>
      <c r="B12" s="54"/>
      <c r="C12" s="71"/>
      <c r="D12" s="71"/>
      <c r="E12" s="71"/>
      <c r="F12" s="71"/>
      <c r="G12" s="71"/>
      <c r="H12" s="71"/>
      <c r="I12" s="71"/>
    </row>
    <row r="13" spans="1:9" x14ac:dyDescent="0.2">
      <c r="A13" s="54" t="s">
        <v>30</v>
      </c>
      <c r="B13" s="54"/>
      <c r="C13" s="71"/>
      <c r="D13" s="71"/>
      <c r="E13" s="71"/>
      <c r="F13" s="71"/>
      <c r="G13" s="71"/>
      <c r="H13" s="71"/>
      <c r="I13" s="71"/>
    </row>
    <row r="14" spans="1:9" x14ac:dyDescent="0.2">
      <c r="A14" s="54" t="s">
        <v>30</v>
      </c>
      <c r="B14" s="54"/>
      <c r="C14" s="71"/>
      <c r="D14" s="71"/>
      <c r="E14" s="71"/>
      <c r="F14" s="71"/>
      <c r="G14" s="71"/>
      <c r="H14" s="71"/>
      <c r="I14" s="71"/>
    </row>
    <row r="15" spans="1:9" x14ac:dyDescent="0.2">
      <c r="A15" s="63" t="s">
        <v>223</v>
      </c>
      <c r="B15" s="54"/>
      <c r="C15" s="71"/>
      <c r="D15" s="71"/>
      <c r="E15" s="71"/>
      <c r="F15" s="71"/>
      <c r="G15" s="71"/>
      <c r="H15" s="71"/>
      <c r="I15" s="71"/>
    </row>
    <row r="16" spans="1:9" x14ac:dyDescent="0.2">
      <c r="A16" s="63" t="s">
        <v>224</v>
      </c>
      <c r="B16" s="54"/>
      <c r="C16" s="71"/>
      <c r="D16" s="71"/>
      <c r="E16" s="71"/>
      <c r="F16" s="71"/>
      <c r="G16" s="71"/>
      <c r="H16" s="71"/>
      <c r="I16" s="71"/>
    </row>
    <row r="17" spans="1:9" x14ac:dyDescent="0.2">
      <c r="A17" s="63" t="s">
        <v>225</v>
      </c>
      <c r="B17" s="54"/>
      <c r="C17" s="71"/>
      <c r="D17" s="71"/>
      <c r="E17" s="71"/>
      <c r="F17" s="71"/>
      <c r="G17" s="71"/>
      <c r="H17" s="71"/>
      <c r="I17" s="71"/>
    </row>
    <row r="18" spans="1:9" x14ac:dyDescent="0.2">
      <c r="A18" s="63" t="s">
        <v>27</v>
      </c>
      <c r="B18" s="54"/>
      <c r="C18" s="71"/>
      <c r="D18" s="71"/>
      <c r="E18" s="71"/>
      <c r="F18" s="71"/>
      <c r="G18" s="71"/>
      <c r="H18" s="71"/>
      <c r="I18" s="71"/>
    </row>
    <row r="19" spans="1:9" x14ac:dyDescent="0.2">
      <c r="A19" s="54"/>
      <c r="B19" s="54"/>
      <c r="C19" s="71"/>
      <c r="D19" s="71"/>
      <c r="E19" s="71"/>
      <c r="F19" s="71"/>
      <c r="G19" s="71"/>
      <c r="H19" s="71"/>
      <c r="I19" s="71"/>
    </row>
    <row r="20" spans="1:9" x14ac:dyDescent="0.2">
      <c r="A20" s="63" t="s">
        <v>26</v>
      </c>
      <c r="B20" s="54"/>
      <c r="C20" s="71"/>
      <c r="D20" s="71"/>
      <c r="E20" s="71"/>
      <c r="F20" s="71"/>
      <c r="G20" s="71"/>
      <c r="H20" s="71"/>
      <c r="I20" s="71"/>
    </row>
    <row r="21" spans="1:9" x14ac:dyDescent="0.2">
      <c r="A21" s="63" t="s">
        <v>226</v>
      </c>
      <c r="B21" s="54"/>
      <c r="C21" s="71"/>
      <c r="D21" s="71"/>
      <c r="E21" s="71"/>
      <c r="F21" s="71"/>
      <c r="G21" s="71"/>
      <c r="H21" s="71"/>
      <c r="I21" s="71"/>
    </row>
    <row r="22" spans="1:9" x14ac:dyDescent="0.2">
      <c r="A22" s="71"/>
      <c r="B22" s="71"/>
      <c r="C22" s="71"/>
      <c r="D22" s="71"/>
      <c r="E22" s="71"/>
      <c r="F22" s="71"/>
      <c r="G22" s="71"/>
      <c r="H22" s="71"/>
      <c r="I22" s="71"/>
    </row>
    <row r="23" spans="1:9" x14ac:dyDescent="0.2">
      <c r="A23" s="95" t="s">
        <v>24</v>
      </c>
      <c r="B23" s="96"/>
      <c r="C23" s="96"/>
      <c r="D23" s="96"/>
      <c r="E23" s="96"/>
      <c r="F23" s="96"/>
      <c r="G23" s="96"/>
      <c r="H23" s="96"/>
      <c r="I23" s="97"/>
    </row>
    <row r="24" spans="1:9" x14ac:dyDescent="0.2">
      <c r="A24" s="26"/>
      <c r="B24" s="25"/>
      <c r="C24" s="84" t="s">
        <v>23</v>
      </c>
      <c r="D24" s="84" t="s">
        <v>22</v>
      </c>
      <c r="E24" s="84" t="s">
        <v>21</v>
      </c>
      <c r="F24" s="84" t="s">
        <v>20</v>
      </c>
      <c r="G24" s="84" t="s">
        <v>19</v>
      </c>
      <c r="H24" s="84" t="s">
        <v>18</v>
      </c>
      <c r="I24" s="84" t="s">
        <v>17</v>
      </c>
    </row>
    <row r="25" spans="1:9" x14ac:dyDescent="0.2">
      <c r="A25" s="26"/>
      <c r="B25" s="25"/>
      <c r="C25" s="67" t="s">
        <v>16</v>
      </c>
      <c r="D25" s="85" t="s">
        <v>16</v>
      </c>
      <c r="E25" s="67" t="s">
        <v>16</v>
      </c>
      <c r="F25" s="67" t="s">
        <v>16</v>
      </c>
      <c r="G25" s="67" t="s">
        <v>15</v>
      </c>
      <c r="H25" s="67" t="s">
        <v>15</v>
      </c>
      <c r="I25" s="67" t="s">
        <v>15</v>
      </c>
    </row>
    <row r="26" spans="1:9" x14ac:dyDescent="0.2">
      <c r="A26" s="26" t="s">
        <v>14</v>
      </c>
      <c r="B26" s="25"/>
      <c r="C26" s="24"/>
      <c r="D26" s="2"/>
      <c r="E26" s="2"/>
      <c r="F26" s="2">
        <v>130000</v>
      </c>
      <c r="G26" s="2">
        <v>130000</v>
      </c>
      <c r="H26" s="2">
        <v>130000</v>
      </c>
      <c r="I26" s="2">
        <v>130000</v>
      </c>
    </row>
    <row r="27" spans="1:9" x14ac:dyDescent="0.2">
      <c r="A27" s="26" t="s">
        <v>13</v>
      </c>
      <c r="B27" s="25"/>
      <c r="C27" s="24">
        <v>25962</v>
      </c>
      <c r="D27" s="2">
        <f t="shared" ref="D27:I27" si="0">C38</f>
        <v>46083</v>
      </c>
      <c r="E27" s="2">
        <f t="shared" si="0"/>
        <v>26249</v>
      </c>
      <c r="F27" s="2">
        <f t="shared" si="0"/>
        <v>16638</v>
      </c>
      <c r="G27" s="2">
        <f t="shared" si="0"/>
        <v>61846.06</v>
      </c>
      <c r="H27" s="2">
        <f t="shared" si="0"/>
        <v>5.9999999997671694E-2</v>
      </c>
      <c r="I27" s="2">
        <f t="shared" si="0"/>
        <v>5.9999999997671694E-2</v>
      </c>
    </row>
    <row r="28" spans="1:9" x14ac:dyDescent="0.2">
      <c r="A28" s="26" t="s">
        <v>12</v>
      </c>
      <c r="B28" s="25"/>
      <c r="C28" s="2">
        <v>91962</v>
      </c>
      <c r="D28" s="2">
        <v>45791</v>
      </c>
      <c r="E28" s="2">
        <v>0</v>
      </c>
      <c r="F28" s="2">
        <v>197258</v>
      </c>
      <c r="G28" s="98">
        <v>215672</v>
      </c>
      <c r="H28" s="2">
        <v>130000</v>
      </c>
      <c r="I28" s="2">
        <v>130000</v>
      </c>
    </row>
    <row r="29" spans="1:9" x14ac:dyDescent="0.2">
      <c r="A29" s="26" t="s">
        <v>11</v>
      </c>
      <c r="B29" s="25"/>
      <c r="C29" s="2">
        <v>71841</v>
      </c>
      <c r="D29" s="2">
        <v>65625</v>
      </c>
      <c r="E29" s="24">
        <v>2325</v>
      </c>
      <c r="F29" s="24">
        <v>179099</v>
      </c>
      <c r="G29" s="2">
        <v>277518</v>
      </c>
      <c r="H29" s="2">
        <v>130000</v>
      </c>
      <c r="I29" s="2">
        <v>130000</v>
      </c>
    </row>
    <row r="30" spans="1:9" x14ac:dyDescent="0.2">
      <c r="A30" s="26"/>
      <c r="B30" s="25"/>
      <c r="C30" s="24"/>
      <c r="D30" s="2"/>
      <c r="E30" s="2"/>
      <c r="F30" s="2"/>
      <c r="G30" s="2"/>
      <c r="H30" s="2"/>
      <c r="I30" s="2"/>
    </row>
    <row r="31" spans="1:9" x14ac:dyDescent="0.2">
      <c r="A31" s="26" t="s">
        <v>10</v>
      </c>
      <c r="B31" s="32"/>
      <c r="C31" s="29"/>
      <c r="D31" s="29"/>
      <c r="E31" s="29"/>
      <c r="F31" s="29"/>
      <c r="G31" s="29"/>
      <c r="H31" s="29"/>
      <c r="I31" s="24"/>
    </row>
    <row r="32" spans="1:9" x14ac:dyDescent="0.2">
      <c r="A32" s="31" t="s">
        <v>9</v>
      </c>
      <c r="B32" s="25"/>
      <c r="C32" s="24"/>
      <c r="D32" s="30"/>
      <c r="E32" s="29"/>
      <c r="F32" s="29"/>
      <c r="G32" s="29"/>
      <c r="H32" s="29"/>
      <c r="I32" s="24"/>
    </row>
    <row r="33" spans="1:9" x14ac:dyDescent="0.2">
      <c r="A33" s="28" t="s">
        <v>227</v>
      </c>
      <c r="B33" s="27"/>
      <c r="C33" s="24"/>
      <c r="D33" s="2"/>
      <c r="E33" s="2">
        <v>-7286</v>
      </c>
      <c r="F33" s="2">
        <v>27049.06</v>
      </c>
      <c r="G33" s="2"/>
      <c r="H33" s="2"/>
      <c r="I33" s="2"/>
    </row>
    <row r="34" spans="1:9" x14ac:dyDescent="0.2">
      <c r="A34" s="28"/>
      <c r="B34" s="27"/>
      <c r="C34" s="24"/>
      <c r="D34" s="2"/>
      <c r="E34" s="2"/>
      <c r="F34" s="2"/>
      <c r="G34" s="2"/>
      <c r="H34" s="2"/>
      <c r="I34" s="2"/>
    </row>
    <row r="35" spans="1:9" x14ac:dyDescent="0.2">
      <c r="A35" s="28"/>
      <c r="B35" s="27"/>
      <c r="C35" s="24"/>
      <c r="D35" s="2"/>
      <c r="E35" s="2"/>
      <c r="F35" s="2"/>
      <c r="G35" s="2"/>
      <c r="H35" s="2"/>
      <c r="I35" s="2"/>
    </row>
    <row r="36" spans="1:9" x14ac:dyDescent="0.2">
      <c r="A36" s="26" t="s">
        <v>8</v>
      </c>
      <c r="B36" s="25"/>
      <c r="C36" s="24">
        <f t="shared" ref="C36:I36" si="1">SUM(C33:C35)</f>
        <v>0</v>
      </c>
      <c r="D36" s="24">
        <f t="shared" si="1"/>
        <v>0</v>
      </c>
      <c r="E36" s="24">
        <f t="shared" si="1"/>
        <v>-7286</v>
      </c>
      <c r="F36" s="24">
        <f t="shared" si="1"/>
        <v>27049.06</v>
      </c>
      <c r="G36" s="24">
        <f t="shared" si="1"/>
        <v>0</v>
      </c>
      <c r="H36" s="24">
        <f t="shared" si="1"/>
        <v>0</v>
      </c>
      <c r="I36" s="24">
        <f t="shared" si="1"/>
        <v>0</v>
      </c>
    </row>
    <row r="37" spans="1:9" x14ac:dyDescent="0.2">
      <c r="A37" s="26"/>
      <c r="B37" s="25"/>
      <c r="C37" s="24"/>
      <c r="D37" s="2"/>
      <c r="E37" s="2"/>
      <c r="F37" s="2"/>
      <c r="G37" s="2"/>
      <c r="H37" s="2"/>
      <c r="I37" s="2"/>
    </row>
    <row r="38" spans="1:9" x14ac:dyDescent="0.2">
      <c r="A38" s="26" t="s">
        <v>7</v>
      </c>
      <c r="B38" s="25"/>
      <c r="C38" s="24">
        <f>+C27+C28-C29+C36</f>
        <v>46083</v>
      </c>
      <c r="D38" s="24">
        <f t="shared" ref="D38:I38" si="2">+D27+D28-D29+D36</f>
        <v>26249</v>
      </c>
      <c r="E38" s="24">
        <f>+E27+E28-E29+E36</f>
        <v>16638</v>
      </c>
      <c r="F38" s="24">
        <f t="shared" si="2"/>
        <v>61846.06</v>
      </c>
      <c r="G38" s="24">
        <f>+G27+G28-G29+G36</f>
        <v>5.9999999997671694E-2</v>
      </c>
      <c r="H38" s="24">
        <f>+H27+H28-H29+H36</f>
        <v>5.9999999997671694E-2</v>
      </c>
      <c r="I38" s="24">
        <f t="shared" si="2"/>
        <v>5.9999999997671694E-2</v>
      </c>
    </row>
    <row r="39" spans="1:9" x14ac:dyDescent="0.2">
      <c r="A39" s="28"/>
      <c r="B39" s="27"/>
      <c r="C39" s="86"/>
      <c r="D39" s="10"/>
      <c r="E39" s="10"/>
      <c r="F39" s="2"/>
      <c r="G39" s="2"/>
      <c r="H39" s="2"/>
      <c r="I39" s="2"/>
    </row>
    <row r="40" spans="1:9" x14ac:dyDescent="0.2">
      <c r="A40" s="26" t="s">
        <v>6</v>
      </c>
      <c r="B40" s="25"/>
      <c r="C40" s="10">
        <v>9513</v>
      </c>
      <c r="D40" s="10">
        <v>76660</v>
      </c>
      <c r="E40" s="2">
        <v>101850</v>
      </c>
      <c r="F40" s="2">
        <v>85672</v>
      </c>
      <c r="G40" s="2"/>
      <c r="H40" s="2"/>
      <c r="I40" s="2"/>
    </row>
    <row r="41" spans="1:9" x14ac:dyDescent="0.2">
      <c r="A41" s="28"/>
      <c r="B41" s="27"/>
      <c r="C41" s="86"/>
      <c r="D41" s="10"/>
      <c r="E41" s="10"/>
      <c r="F41" s="2"/>
      <c r="G41" s="2"/>
      <c r="H41" s="2"/>
      <c r="I41" s="2"/>
    </row>
    <row r="42" spans="1:9" x14ac:dyDescent="0.2">
      <c r="A42" s="26" t="s">
        <v>5</v>
      </c>
      <c r="B42" s="87"/>
      <c r="C42" s="88">
        <f>C38-C40</f>
        <v>36570</v>
      </c>
      <c r="D42" s="88">
        <f t="shared" ref="D42:I42" si="3">D38-D40</f>
        <v>-50411</v>
      </c>
      <c r="E42" s="88">
        <f t="shared" si="3"/>
        <v>-85212</v>
      </c>
      <c r="F42" s="68">
        <f t="shared" si="3"/>
        <v>-23825.940000000002</v>
      </c>
      <c r="G42" s="68">
        <f t="shared" si="3"/>
        <v>5.9999999997671694E-2</v>
      </c>
      <c r="H42" s="68">
        <f t="shared" si="3"/>
        <v>5.9999999997671694E-2</v>
      </c>
      <c r="I42" s="68">
        <f t="shared" si="3"/>
        <v>5.9999999997671694E-2</v>
      </c>
    </row>
    <row r="43" spans="1:9" x14ac:dyDescent="0.2">
      <c r="A43" s="89"/>
      <c r="B43" s="89"/>
      <c r="C43" s="76"/>
      <c r="D43" s="76"/>
      <c r="E43" s="76"/>
      <c r="F43" s="76"/>
      <c r="G43" s="76"/>
      <c r="H43" s="76"/>
      <c r="I43" s="76"/>
    </row>
    <row r="44" spans="1:9" x14ac:dyDescent="0.2">
      <c r="A44" s="90" t="s">
        <v>4</v>
      </c>
      <c r="B44" s="52"/>
      <c r="C44" s="14"/>
      <c r="D44" s="14"/>
      <c r="E44" s="14"/>
      <c r="F44" s="14"/>
      <c r="G44" s="14"/>
      <c r="H44" s="14"/>
      <c r="I44" s="14"/>
    </row>
    <row r="45" spans="1:9" x14ac:dyDescent="0.2">
      <c r="A45" s="91" t="s">
        <v>3</v>
      </c>
      <c r="B45" s="27"/>
      <c r="C45" s="10"/>
      <c r="D45" s="10"/>
      <c r="E45" s="10"/>
      <c r="F45" s="10"/>
      <c r="G45" s="10"/>
      <c r="H45" s="10"/>
      <c r="I45" s="10"/>
    </row>
    <row r="46" spans="1:9" x14ac:dyDescent="0.2">
      <c r="A46" s="26"/>
      <c r="B46" s="25"/>
      <c r="C46" s="2"/>
      <c r="D46" s="2"/>
      <c r="E46" s="2"/>
      <c r="F46" s="2"/>
      <c r="G46" s="2"/>
      <c r="H46" s="2"/>
      <c r="I46" s="2"/>
    </row>
    <row r="47" spans="1:9" x14ac:dyDescent="0.2">
      <c r="A47" s="26" t="s">
        <v>2</v>
      </c>
      <c r="B47" s="25"/>
      <c r="C47" s="2"/>
      <c r="D47" s="2"/>
      <c r="E47" s="2"/>
      <c r="F47" s="2"/>
      <c r="G47" s="2"/>
      <c r="H47" s="2"/>
      <c r="I47" s="2"/>
    </row>
    <row r="48" spans="1:9" x14ac:dyDescent="0.2">
      <c r="A48" s="26"/>
      <c r="B48" s="25"/>
      <c r="C48" s="2"/>
      <c r="D48" s="2"/>
      <c r="E48" s="2"/>
      <c r="F48" s="2"/>
      <c r="G48" s="2"/>
      <c r="H48" s="2"/>
      <c r="I48" s="2"/>
    </row>
    <row r="49" spans="1:9" x14ac:dyDescent="0.2">
      <c r="A49" s="6" t="s">
        <v>1</v>
      </c>
      <c r="B49" s="5"/>
      <c r="C49" s="2"/>
      <c r="D49" s="2"/>
      <c r="E49" s="1"/>
      <c r="F49" s="1"/>
      <c r="G49" s="1"/>
      <c r="H49" s="1"/>
      <c r="I49" s="1"/>
    </row>
    <row r="50" spans="1:9" x14ac:dyDescent="0.2">
      <c r="A50" s="4" t="s">
        <v>0</v>
      </c>
      <c r="B50" s="3"/>
      <c r="C50" s="2"/>
      <c r="D50" s="2"/>
      <c r="E50" s="1"/>
      <c r="F50" s="1"/>
      <c r="G50" s="1"/>
      <c r="H50" s="1"/>
      <c r="I50" s="1"/>
    </row>
  </sheetData>
  <sheetProtection selectLockedCells="1"/>
  <mergeCells count="1">
    <mergeCell ref="A23:I23"/>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A194-7BCA-42FF-B69B-92A240E04804}">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228</v>
      </c>
      <c r="I2" s="55"/>
    </row>
    <row r="3" spans="1:9" x14ac:dyDescent="0.2">
      <c r="A3" s="54" t="s">
        <v>46</v>
      </c>
      <c r="B3" s="55" t="s">
        <v>196</v>
      </c>
      <c r="C3" s="55"/>
      <c r="D3" s="55"/>
      <c r="E3" s="71"/>
      <c r="F3" s="54"/>
      <c r="G3" s="56" t="s">
        <v>44</v>
      </c>
      <c r="H3" s="59" t="s">
        <v>229</v>
      </c>
      <c r="I3" s="59"/>
    </row>
    <row r="4" spans="1:9" x14ac:dyDescent="0.2">
      <c r="A4" s="54" t="s">
        <v>42</v>
      </c>
      <c r="B4" s="55" t="s">
        <v>230</v>
      </c>
      <c r="C4" s="55"/>
      <c r="D4" s="55"/>
      <c r="E4" s="71"/>
      <c r="F4" s="54"/>
      <c r="G4" s="56" t="s">
        <v>40</v>
      </c>
      <c r="H4" s="55" t="s">
        <v>39</v>
      </c>
      <c r="I4" s="55"/>
    </row>
    <row r="5" spans="1:9" x14ac:dyDescent="0.2">
      <c r="A5" s="54" t="s">
        <v>38</v>
      </c>
      <c r="B5" s="55" t="s">
        <v>37</v>
      </c>
      <c r="C5" s="59"/>
      <c r="D5" s="59"/>
      <c r="E5" s="71"/>
      <c r="F5" s="54"/>
      <c r="G5" s="56" t="s">
        <v>36</v>
      </c>
      <c r="H5" s="59" t="s">
        <v>231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232</v>
      </c>
      <c r="B9" s="54"/>
      <c r="C9" s="54"/>
      <c r="D9" s="54"/>
      <c r="E9" s="54"/>
      <c r="F9" s="54"/>
      <c r="G9" s="54"/>
      <c r="H9" s="54"/>
      <c r="I9" s="54"/>
    </row>
    <row r="10" spans="1:9" x14ac:dyDescent="0.2">
      <c r="A10" s="54" t="s">
        <v>233</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234</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235</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1" t="s">
        <v>226</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v>500000</v>
      </c>
      <c r="G22" s="2">
        <v>130000</v>
      </c>
      <c r="H22" s="2">
        <v>500000</v>
      </c>
      <c r="I22" s="2">
        <v>500000</v>
      </c>
    </row>
    <row r="23" spans="1:9" x14ac:dyDescent="0.2">
      <c r="A23" s="26" t="s">
        <v>13</v>
      </c>
      <c r="B23" s="25"/>
      <c r="C23" s="24">
        <v>88996</v>
      </c>
      <c r="D23" s="2">
        <f t="shared" ref="D23:I23" si="0">C34</f>
        <v>66372</v>
      </c>
      <c r="E23" s="2">
        <f t="shared" si="0"/>
        <v>112613</v>
      </c>
      <c r="F23" s="2">
        <f t="shared" si="0"/>
        <v>91999</v>
      </c>
      <c r="G23" s="2">
        <f t="shared" si="0"/>
        <v>94873</v>
      </c>
      <c r="H23" s="2">
        <f t="shared" si="0"/>
        <v>0</v>
      </c>
      <c r="I23" s="2">
        <f t="shared" si="0"/>
        <v>0</v>
      </c>
    </row>
    <row r="24" spans="1:9" x14ac:dyDescent="0.2">
      <c r="A24" s="26" t="s">
        <v>12</v>
      </c>
      <c r="B24" s="25"/>
      <c r="C24" s="2">
        <v>306870</v>
      </c>
      <c r="D24" s="2">
        <v>349811</v>
      </c>
      <c r="E24" s="2">
        <v>161599</v>
      </c>
      <c r="F24" s="2">
        <v>335386</v>
      </c>
      <c r="G24" s="2">
        <f>364422+130000</f>
        <v>494422</v>
      </c>
      <c r="H24" s="2">
        <v>500000</v>
      </c>
      <c r="I24" s="2">
        <v>500000</v>
      </c>
    </row>
    <row r="25" spans="1:9" x14ac:dyDescent="0.2">
      <c r="A25" s="26" t="s">
        <v>11</v>
      </c>
      <c r="B25" s="25"/>
      <c r="C25" s="2">
        <v>329494</v>
      </c>
      <c r="D25" s="2">
        <v>303570</v>
      </c>
      <c r="E25" s="24">
        <v>182213</v>
      </c>
      <c r="F25" s="24">
        <v>332512</v>
      </c>
      <c r="G25" s="2">
        <v>589295</v>
      </c>
      <c r="H25" s="2">
        <v>500000</v>
      </c>
      <c r="I25" s="2">
        <v>500000</v>
      </c>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66372</v>
      </c>
      <c r="D34" s="24">
        <f t="shared" ref="D34:I34" si="2">+D23+D24-D25+D32</f>
        <v>112613</v>
      </c>
      <c r="E34" s="24">
        <f>+E23+E24-E25+E32</f>
        <v>91999</v>
      </c>
      <c r="F34" s="24">
        <f t="shared" si="2"/>
        <v>94873</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86"/>
      <c r="D36" s="10"/>
      <c r="E36" s="10"/>
      <c r="F36" s="2">
        <f>4000+360422</f>
        <v>364422</v>
      </c>
      <c r="G36" s="2"/>
      <c r="H36" s="2"/>
      <c r="I36" s="2"/>
    </row>
    <row r="37" spans="1:9" x14ac:dyDescent="0.2">
      <c r="A37" s="28"/>
      <c r="B37" s="27"/>
      <c r="C37" s="86"/>
      <c r="D37" s="10"/>
      <c r="E37" s="10"/>
      <c r="F37" s="2"/>
      <c r="G37" s="2"/>
      <c r="H37" s="2"/>
      <c r="I37" s="2"/>
    </row>
    <row r="38" spans="1:9" x14ac:dyDescent="0.2">
      <c r="A38" s="26" t="s">
        <v>5</v>
      </c>
      <c r="B38" s="87"/>
      <c r="C38" s="88">
        <f>C34-C36</f>
        <v>66372</v>
      </c>
      <c r="D38" s="88">
        <f t="shared" ref="D38:I38" si="3">D34-D36</f>
        <v>112613</v>
      </c>
      <c r="E38" s="88">
        <f t="shared" si="3"/>
        <v>91999</v>
      </c>
      <c r="F38" s="68">
        <f t="shared" si="3"/>
        <v>-269549</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025A5-DD23-403E-815B-E22D61C8E7BA}">
  <sheetPr>
    <pageSetUpPr fitToPage="1"/>
  </sheetPr>
  <dimension ref="A1:I48"/>
  <sheetViews>
    <sheetView topLeftCell="A6" zoomScale="115" zoomScaleNormal="115" workbookViewId="0">
      <selection activeCell="F28" sqref="F27:F2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228</v>
      </c>
      <c r="I2" s="55"/>
    </row>
    <row r="3" spans="1:9" x14ac:dyDescent="0.2">
      <c r="A3" s="54" t="s">
        <v>46</v>
      </c>
      <c r="B3" s="55" t="s">
        <v>196</v>
      </c>
      <c r="C3" s="55"/>
      <c r="D3" s="55"/>
      <c r="E3" s="71"/>
      <c r="F3" s="54"/>
      <c r="G3" s="56" t="s">
        <v>44</v>
      </c>
      <c r="H3" s="59" t="s">
        <v>229</v>
      </c>
      <c r="I3" s="59"/>
    </row>
    <row r="4" spans="1:9" x14ac:dyDescent="0.2">
      <c r="A4" s="54" t="s">
        <v>42</v>
      </c>
      <c r="B4" s="55" t="s">
        <v>236</v>
      </c>
      <c r="C4" s="55"/>
      <c r="D4" s="55"/>
      <c r="E4" s="71"/>
      <c r="F4" s="54"/>
      <c r="G4" s="56" t="s">
        <v>40</v>
      </c>
      <c r="H4" s="55" t="s">
        <v>39</v>
      </c>
      <c r="I4" s="55"/>
    </row>
    <row r="5" spans="1:9" x14ac:dyDescent="0.2">
      <c r="A5" s="54" t="s">
        <v>38</v>
      </c>
      <c r="B5" s="55" t="s">
        <v>37</v>
      </c>
      <c r="C5" s="59"/>
      <c r="D5" s="59"/>
      <c r="E5" s="71"/>
      <c r="F5" s="54"/>
      <c r="G5" s="56" t="s">
        <v>36</v>
      </c>
      <c r="H5" s="59" t="s">
        <v>237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232</v>
      </c>
      <c r="B9" s="54"/>
      <c r="C9" s="54"/>
      <c r="D9" s="54"/>
      <c r="E9" s="54"/>
      <c r="F9" s="54"/>
      <c r="G9" s="54"/>
      <c r="H9" s="54"/>
      <c r="I9" s="54"/>
    </row>
    <row r="10" spans="1:9" x14ac:dyDescent="0.2">
      <c r="A10" s="54" t="s">
        <v>233</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208</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238</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63" t="s">
        <v>27</v>
      </c>
      <c r="B16" s="54"/>
      <c r="C16" s="54"/>
      <c r="D16" s="54"/>
      <c r="E16" s="54"/>
      <c r="F16" s="54"/>
      <c r="G16" s="54"/>
      <c r="H16" s="54"/>
      <c r="I16" s="54"/>
    </row>
    <row r="17" spans="1:9" x14ac:dyDescent="0.2">
      <c r="A17" s="54"/>
      <c r="B17" s="54"/>
      <c r="C17" s="54"/>
      <c r="D17" s="54"/>
      <c r="E17" s="54"/>
      <c r="F17" s="54"/>
      <c r="G17" s="54"/>
      <c r="H17" s="54"/>
      <c r="I17" s="54"/>
    </row>
    <row r="18" spans="1:9" x14ac:dyDescent="0.2">
      <c r="A18" s="63" t="s">
        <v>26</v>
      </c>
      <c r="B18" s="54"/>
      <c r="C18" s="54"/>
      <c r="D18" s="54"/>
      <c r="E18" s="54"/>
      <c r="F18" s="54"/>
      <c r="G18" s="54"/>
      <c r="H18" s="54"/>
      <c r="I18" s="54"/>
    </row>
    <row r="19" spans="1:9" x14ac:dyDescent="0.2">
      <c r="A19" s="63" t="s">
        <v>239</v>
      </c>
      <c r="B19" s="54"/>
      <c r="C19" s="54"/>
      <c r="D19" s="54"/>
      <c r="E19" s="54"/>
      <c r="F19" s="54"/>
      <c r="G19" s="54"/>
      <c r="H19" s="54"/>
      <c r="I19" s="54"/>
    </row>
    <row r="20" spans="1:9" x14ac:dyDescent="0.2">
      <c r="A20" s="95" t="s">
        <v>24</v>
      </c>
      <c r="B20" s="96"/>
      <c r="C20" s="96"/>
      <c r="D20" s="96"/>
      <c r="E20" s="96"/>
      <c r="F20" s="96"/>
      <c r="G20" s="96"/>
      <c r="H20" s="96"/>
      <c r="I20" s="97"/>
    </row>
    <row r="21" spans="1:9" x14ac:dyDescent="0.2">
      <c r="A21" s="26"/>
      <c r="B21" s="25"/>
      <c r="C21" s="84" t="s">
        <v>23</v>
      </c>
      <c r="D21" s="84" t="s">
        <v>22</v>
      </c>
      <c r="E21" s="84" t="s">
        <v>21</v>
      </c>
      <c r="F21" s="84" t="s">
        <v>20</v>
      </c>
      <c r="G21" s="84" t="s">
        <v>19</v>
      </c>
      <c r="H21" s="84" t="s">
        <v>18</v>
      </c>
      <c r="I21" s="84" t="s">
        <v>17</v>
      </c>
    </row>
    <row r="22" spans="1:9" x14ac:dyDescent="0.2">
      <c r="A22" s="26"/>
      <c r="B22" s="25"/>
      <c r="C22" s="67" t="s">
        <v>16</v>
      </c>
      <c r="D22" s="85" t="s">
        <v>16</v>
      </c>
      <c r="E22" s="67" t="s">
        <v>16</v>
      </c>
      <c r="F22" s="67" t="s">
        <v>16</v>
      </c>
      <c r="G22" s="67" t="s">
        <v>15</v>
      </c>
      <c r="H22" s="67" t="s">
        <v>15</v>
      </c>
      <c r="I22" s="67" t="s">
        <v>15</v>
      </c>
    </row>
    <row r="23" spans="1:9" x14ac:dyDescent="0.2">
      <c r="A23" s="26" t="s">
        <v>14</v>
      </c>
      <c r="B23" s="25"/>
      <c r="C23" s="24"/>
      <c r="D23" s="2"/>
      <c r="E23" s="2"/>
      <c r="F23" s="2"/>
      <c r="G23" s="2"/>
      <c r="H23" s="2"/>
      <c r="I23" s="2"/>
    </row>
    <row r="24" spans="1:9" x14ac:dyDescent="0.2">
      <c r="A24" s="26" t="s">
        <v>13</v>
      </c>
      <c r="B24" s="25"/>
      <c r="C24" s="24">
        <v>7722</v>
      </c>
      <c r="D24" s="2">
        <f t="shared" ref="D24:I24" si="0">C35</f>
        <v>12511</v>
      </c>
      <c r="E24" s="2">
        <f t="shared" si="0"/>
        <v>6702</v>
      </c>
      <c r="F24" s="2">
        <f t="shared" si="0"/>
        <v>4178</v>
      </c>
      <c r="G24" s="2">
        <f t="shared" si="0"/>
        <v>0</v>
      </c>
      <c r="H24" s="2">
        <f t="shared" si="0"/>
        <v>0</v>
      </c>
      <c r="I24" s="2">
        <f t="shared" si="0"/>
        <v>0</v>
      </c>
    </row>
    <row r="25" spans="1:9" x14ac:dyDescent="0.2">
      <c r="A25" s="26" t="s">
        <v>12</v>
      </c>
      <c r="B25" s="25"/>
      <c r="C25" s="2">
        <v>342572</v>
      </c>
      <c r="D25" s="2">
        <v>60079</v>
      </c>
      <c r="E25" s="2">
        <v>0</v>
      </c>
      <c r="F25" s="2">
        <v>0</v>
      </c>
      <c r="G25" s="2"/>
      <c r="H25" s="2"/>
      <c r="I25" s="2"/>
    </row>
    <row r="26" spans="1:9" x14ac:dyDescent="0.2">
      <c r="A26" s="26" t="s">
        <v>11</v>
      </c>
      <c r="B26" s="25"/>
      <c r="C26" s="2">
        <v>337783</v>
      </c>
      <c r="D26" s="2">
        <v>65888</v>
      </c>
      <c r="E26" s="24">
        <v>1927</v>
      </c>
      <c r="F26" s="24">
        <v>4178</v>
      </c>
      <c r="G26" s="2"/>
      <c r="H26" s="2"/>
      <c r="I26" s="2"/>
    </row>
    <row r="27" spans="1:9" x14ac:dyDescent="0.2">
      <c r="A27" s="26"/>
      <c r="B27" s="25"/>
      <c r="C27" s="24"/>
      <c r="D27" s="2"/>
      <c r="E27" s="2"/>
      <c r="F27" s="2"/>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-597</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-597</v>
      </c>
      <c r="F33" s="24">
        <f t="shared" si="1"/>
        <v>0</v>
      </c>
      <c r="G33" s="24">
        <f t="shared" si="1"/>
        <v>0</v>
      </c>
      <c r="H33" s="24">
        <f t="shared" si="1"/>
        <v>0</v>
      </c>
      <c r="I33" s="24">
        <f t="shared" si="1"/>
        <v>0</v>
      </c>
    </row>
    <row r="34" spans="1:9" x14ac:dyDescent="0.2">
      <c r="A34" s="26"/>
      <c r="B34" s="25"/>
      <c r="C34" s="24"/>
      <c r="D34" s="2"/>
      <c r="E34" s="2"/>
      <c r="F34" s="2"/>
      <c r="G34" s="2"/>
      <c r="H34" s="2"/>
      <c r="I34" s="2"/>
    </row>
    <row r="35" spans="1:9" x14ac:dyDescent="0.2">
      <c r="A35" s="26" t="s">
        <v>7</v>
      </c>
      <c r="B35" s="25"/>
      <c r="C35" s="24">
        <f>+C24+C25-C26+C33</f>
        <v>12511</v>
      </c>
      <c r="D35" s="24">
        <f t="shared" ref="D35:I35" si="2">+D24+D25-D26+D33</f>
        <v>6702</v>
      </c>
      <c r="E35" s="24">
        <f>+E24+E25-E26+E33</f>
        <v>4178</v>
      </c>
      <c r="F35" s="24">
        <f t="shared" si="2"/>
        <v>0</v>
      </c>
      <c r="G35" s="24">
        <f>+G24+G25-G26+G33</f>
        <v>0</v>
      </c>
      <c r="H35" s="24">
        <f>+H24+H25-H26+H33</f>
        <v>0</v>
      </c>
      <c r="I35" s="24">
        <f t="shared" si="2"/>
        <v>0</v>
      </c>
    </row>
    <row r="36" spans="1:9" x14ac:dyDescent="0.2">
      <c r="A36" s="28"/>
      <c r="B36" s="27"/>
      <c r="C36" s="86"/>
      <c r="D36" s="10"/>
      <c r="E36" s="10"/>
      <c r="F36" s="2"/>
      <c r="G36" s="2"/>
      <c r="H36" s="2"/>
      <c r="I36" s="2"/>
    </row>
    <row r="37" spans="1:9" x14ac:dyDescent="0.2">
      <c r="A37" s="26" t="s">
        <v>6</v>
      </c>
      <c r="B37" s="25"/>
      <c r="C37" s="86"/>
      <c r="D37" s="10"/>
      <c r="E37" s="10"/>
      <c r="F37" s="2">
        <v>3000</v>
      </c>
      <c r="G37" s="2"/>
      <c r="H37" s="2"/>
      <c r="I37" s="2"/>
    </row>
    <row r="38" spans="1:9" x14ac:dyDescent="0.2">
      <c r="A38" s="28"/>
      <c r="B38" s="27"/>
      <c r="C38" s="86"/>
      <c r="D38" s="10"/>
      <c r="E38" s="10"/>
      <c r="F38" s="2"/>
      <c r="G38" s="2"/>
      <c r="H38" s="2"/>
      <c r="I38" s="2"/>
    </row>
    <row r="39" spans="1:9" x14ac:dyDescent="0.2">
      <c r="A39" s="26" t="s">
        <v>5</v>
      </c>
      <c r="B39" s="87"/>
      <c r="C39" s="88">
        <f>C35-C37</f>
        <v>12511</v>
      </c>
      <c r="D39" s="88">
        <f t="shared" ref="D39:I39" si="3">D35-D37</f>
        <v>6702</v>
      </c>
      <c r="E39" s="88">
        <f t="shared" si="3"/>
        <v>4178</v>
      </c>
      <c r="F39" s="68">
        <f t="shared" si="3"/>
        <v>-3000</v>
      </c>
      <c r="G39" s="68">
        <f t="shared" si="3"/>
        <v>0</v>
      </c>
      <c r="H39" s="68">
        <f t="shared" si="3"/>
        <v>0</v>
      </c>
      <c r="I39" s="68">
        <f t="shared" si="3"/>
        <v>0</v>
      </c>
    </row>
    <row r="40" spans="1:9" x14ac:dyDescent="0.2">
      <c r="A40" s="89"/>
      <c r="B40" s="89"/>
      <c r="C40" s="76"/>
      <c r="D40" s="76"/>
      <c r="E40" s="76"/>
      <c r="F40" s="76"/>
      <c r="G40" s="76"/>
      <c r="H40" s="76"/>
      <c r="I40" s="76"/>
    </row>
    <row r="41" spans="1:9" x14ac:dyDescent="0.2">
      <c r="A41" s="90" t="s">
        <v>4</v>
      </c>
      <c r="B41" s="52"/>
      <c r="C41" s="14"/>
      <c r="D41" s="14"/>
      <c r="E41" s="14"/>
      <c r="F41" s="14"/>
      <c r="G41" s="14"/>
      <c r="H41" s="14"/>
      <c r="I41" s="14"/>
    </row>
    <row r="42" spans="1:9" x14ac:dyDescent="0.2">
      <c r="A42" s="91" t="s">
        <v>3</v>
      </c>
      <c r="B42" s="27"/>
      <c r="C42" s="10"/>
      <c r="D42" s="10"/>
      <c r="E42" s="10"/>
      <c r="F42" s="10"/>
      <c r="G42" s="10"/>
      <c r="H42" s="10"/>
      <c r="I42" s="10"/>
    </row>
    <row r="43" spans="1:9" x14ac:dyDescent="0.2">
      <c r="A43" s="26"/>
      <c r="B43" s="25"/>
      <c r="C43" s="2"/>
      <c r="D43" s="2"/>
      <c r="E43" s="2"/>
      <c r="F43" s="2"/>
      <c r="G43" s="2"/>
      <c r="H43" s="2"/>
      <c r="I43" s="2"/>
    </row>
    <row r="44" spans="1:9" x14ac:dyDescent="0.2">
      <c r="A44" s="26" t="s">
        <v>2</v>
      </c>
      <c r="B44" s="25"/>
      <c r="C44" s="2"/>
      <c r="D44" s="2"/>
      <c r="E44" s="2"/>
      <c r="F44" s="2"/>
      <c r="G44" s="2"/>
      <c r="H44" s="2"/>
      <c r="I44" s="2"/>
    </row>
    <row r="45" spans="1:9" x14ac:dyDescent="0.2">
      <c r="A45" s="26"/>
      <c r="B45" s="25"/>
      <c r="C45" s="2"/>
      <c r="D45" s="2"/>
      <c r="E45" s="2"/>
      <c r="F45" s="2"/>
      <c r="G45" s="2"/>
      <c r="H45" s="2"/>
      <c r="I45" s="2"/>
    </row>
    <row r="46" spans="1:9" x14ac:dyDescent="0.2">
      <c r="A46" s="92" t="s">
        <v>1</v>
      </c>
      <c r="B46" s="87"/>
      <c r="C46" s="2"/>
      <c r="D46" s="2"/>
      <c r="E46" s="2"/>
      <c r="F46" s="2"/>
      <c r="G46" s="2"/>
      <c r="H46" s="2"/>
      <c r="I46" s="2"/>
    </row>
    <row r="47" spans="1:9" x14ac:dyDescent="0.2">
      <c r="A47" s="93" t="s">
        <v>0</v>
      </c>
      <c r="B47" s="94"/>
      <c r="C47" s="2"/>
      <c r="D47" s="2"/>
      <c r="E47" s="2"/>
      <c r="F47" s="2"/>
      <c r="G47" s="2"/>
      <c r="H47" s="2"/>
      <c r="I47" s="2"/>
    </row>
    <row r="48" spans="1:9" x14ac:dyDescent="0.2">
      <c r="A48" s="47"/>
      <c r="B48" s="47"/>
      <c r="C48" s="47"/>
      <c r="D48" s="47"/>
      <c r="E48" s="47"/>
      <c r="F48" s="47"/>
      <c r="G48" s="47"/>
      <c r="H48" s="47"/>
      <c r="I48" s="47"/>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BEC17-E8A7-447E-8CBF-413D1A77C05F}">
  <sheetPr>
    <pageSetUpPr fitToPage="1"/>
  </sheetPr>
  <dimension ref="A1:I47"/>
  <sheetViews>
    <sheetView zoomScaleNormal="100" workbookViewId="0">
      <selection activeCell="G16" sqref="G16"/>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414</v>
      </c>
      <c r="I2" s="55"/>
    </row>
    <row r="3" spans="1:9" x14ac:dyDescent="0.2">
      <c r="A3" s="54" t="s">
        <v>46</v>
      </c>
      <c r="B3" s="55" t="s">
        <v>411</v>
      </c>
      <c r="C3" s="55"/>
      <c r="D3" s="55"/>
      <c r="E3" s="54"/>
      <c r="F3" s="54"/>
      <c r="G3" s="56" t="s">
        <v>44</v>
      </c>
      <c r="H3" s="58" t="s">
        <v>415</v>
      </c>
      <c r="I3" s="59"/>
    </row>
    <row r="4" spans="1:9" x14ac:dyDescent="0.2">
      <c r="A4" s="54" t="s">
        <v>42</v>
      </c>
      <c r="B4" s="55" t="s">
        <v>416</v>
      </c>
      <c r="C4" s="55"/>
      <c r="D4" s="55"/>
      <c r="E4" s="54"/>
      <c r="F4" s="54"/>
      <c r="G4" s="56" t="s">
        <v>40</v>
      </c>
      <c r="H4" s="55" t="s">
        <v>39</v>
      </c>
      <c r="I4" s="55"/>
    </row>
    <row r="5" spans="1:9" x14ac:dyDescent="0.2">
      <c r="A5" s="54" t="s">
        <v>38</v>
      </c>
      <c r="B5" s="73" t="s">
        <v>417</v>
      </c>
      <c r="C5" s="59"/>
      <c r="D5" s="59"/>
      <c r="E5" s="54"/>
      <c r="F5" s="54"/>
      <c r="G5" s="56" t="s">
        <v>36</v>
      </c>
      <c r="H5" s="59" t="s">
        <v>418</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419</v>
      </c>
      <c r="B9" s="54"/>
      <c r="C9" s="54"/>
      <c r="D9" s="54"/>
      <c r="E9" s="54"/>
      <c r="F9" s="54"/>
      <c r="G9" s="54"/>
      <c r="H9" s="54"/>
      <c r="I9" s="54"/>
    </row>
    <row r="10" spans="1:9" x14ac:dyDescent="0.2">
      <c r="A10" s="54" t="s">
        <v>420</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421</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54" t="s">
        <v>422</v>
      </c>
      <c r="B14" s="54"/>
      <c r="C14" s="54"/>
      <c r="D14" s="54"/>
      <c r="E14" s="54"/>
      <c r="F14" s="54"/>
      <c r="G14" s="54"/>
      <c r="H14" s="54"/>
      <c r="I14" s="54"/>
    </row>
    <row r="15" spans="1:9" x14ac:dyDescent="0.2">
      <c r="A15" s="54" t="s">
        <v>423</v>
      </c>
      <c r="B15" s="54"/>
      <c r="C15" s="54"/>
      <c r="D15" s="54"/>
      <c r="E15" s="54"/>
      <c r="F15" s="54"/>
      <c r="G15" s="54"/>
      <c r="H15" s="54"/>
      <c r="I15" s="54"/>
    </row>
    <row r="16" spans="1:9" x14ac:dyDescent="0.2">
      <c r="A16" s="63" t="s">
        <v>27</v>
      </c>
      <c r="B16" s="54"/>
      <c r="C16" s="54"/>
      <c r="D16" s="54"/>
      <c r="E16" s="54"/>
      <c r="F16" s="54"/>
      <c r="G16" s="54"/>
      <c r="H16" s="54"/>
      <c r="I16" s="54"/>
    </row>
    <row r="17" spans="1:9" x14ac:dyDescent="0.2">
      <c r="A17" s="54"/>
      <c r="B17" s="54"/>
      <c r="C17" s="54"/>
      <c r="D17" s="54"/>
      <c r="E17" s="54"/>
      <c r="F17" s="54"/>
      <c r="G17" s="54"/>
      <c r="H17" s="54"/>
      <c r="I17" s="54"/>
    </row>
    <row r="18" spans="1:9" x14ac:dyDescent="0.2">
      <c r="A18" s="42" t="s">
        <v>26</v>
      </c>
      <c r="B18" s="160" t="s">
        <v>424</v>
      </c>
      <c r="C18" s="40"/>
      <c r="D18" s="40"/>
      <c r="E18" s="40"/>
      <c r="F18" s="40"/>
      <c r="G18" s="40"/>
      <c r="H18" s="40"/>
      <c r="I18" s="40"/>
    </row>
    <row r="19" spans="1:9" x14ac:dyDescent="0.2">
      <c r="A19" s="46"/>
      <c r="B19" s="46"/>
      <c r="C19" s="46"/>
      <c r="D19" s="46"/>
      <c r="E19" s="46"/>
      <c r="F19" s="46"/>
      <c r="G19" s="46"/>
      <c r="H19" s="46"/>
      <c r="I19" s="46"/>
    </row>
    <row r="20" spans="1:9" x14ac:dyDescent="0.2">
      <c r="A20" s="39" t="s">
        <v>24</v>
      </c>
      <c r="B20" s="38"/>
      <c r="C20" s="38"/>
      <c r="D20" s="38"/>
      <c r="E20" s="38"/>
      <c r="F20" s="96"/>
      <c r="G20" s="96"/>
      <c r="H20" s="96"/>
      <c r="I20" s="97"/>
    </row>
    <row r="21" spans="1:9" x14ac:dyDescent="0.2">
      <c r="A21" s="8"/>
      <c r="B21" s="7"/>
      <c r="C21" s="36" t="s">
        <v>23</v>
      </c>
      <c r="D21" s="36" t="s">
        <v>22</v>
      </c>
      <c r="E21" s="36" t="s">
        <v>21</v>
      </c>
      <c r="F21" s="84" t="s">
        <v>20</v>
      </c>
      <c r="G21" s="84" t="s">
        <v>19</v>
      </c>
      <c r="H21" s="84" t="s">
        <v>18</v>
      </c>
      <c r="I21" s="84" t="s">
        <v>17</v>
      </c>
    </row>
    <row r="22" spans="1:9" x14ac:dyDescent="0.2">
      <c r="A22" s="8"/>
      <c r="B22" s="7"/>
      <c r="C22" s="35" t="s">
        <v>16</v>
      </c>
      <c r="D22" s="34" t="s">
        <v>16</v>
      </c>
      <c r="E22" s="33" t="s">
        <v>16</v>
      </c>
      <c r="F22" s="67" t="s">
        <v>16</v>
      </c>
      <c r="G22" s="67" t="s">
        <v>15</v>
      </c>
      <c r="H22" s="67" t="s">
        <v>15</v>
      </c>
      <c r="I22" s="67" t="s">
        <v>15</v>
      </c>
    </row>
    <row r="23" spans="1:9" x14ac:dyDescent="0.2">
      <c r="A23" s="8" t="s">
        <v>14</v>
      </c>
      <c r="B23" s="7"/>
      <c r="C23" s="23"/>
      <c r="D23" s="1"/>
      <c r="E23" s="1">
        <v>194443</v>
      </c>
      <c r="F23" s="2"/>
      <c r="G23" s="2"/>
      <c r="H23" s="2">
        <v>220000</v>
      </c>
      <c r="I23" s="2">
        <v>0</v>
      </c>
    </row>
    <row r="24" spans="1:9" x14ac:dyDescent="0.2">
      <c r="A24" s="8" t="s">
        <v>13</v>
      </c>
      <c r="B24" s="7"/>
      <c r="C24" s="23">
        <v>10255</v>
      </c>
      <c r="D24" s="1">
        <f t="shared" ref="D24:I24" si="0">C35</f>
        <v>13654</v>
      </c>
      <c r="E24" s="1">
        <f t="shared" si="0"/>
        <v>7125</v>
      </c>
      <c r="F24" s="2">
        <f t="shared" si="0"/>
        <v>22555</v>
      </c>
      <c r="G24" s="2">
        <f t="shared" si="0"/>
        <v>35633</v>
      </c>
      <c r="H24" s="2">
        <f t="shared" si="0"/>
        <v>42033</v>
      </c>
      <c r="I24" s="2">
        <f t="shared" si="0"/>
        <v>48033</v>
      </c>
    </row>
    <row r="25" spans="1:9" x14ac:dyDescent="0.2">
      <c r="A25" s="8" t="s">
        <v>12</v>
      </c>
      <c r="B25" s="7"/>
      <c r="C25" s="1">
        <v>42054</v>
      </c>
      <c r="D25" s="1">
        <v>40087</v>
      </c>
      <c r="E25" s="1">
        <v>53766</v>
      </c>
      <c r="F25" s="2">
        <v>205725</v>
      </c>
      <c r="G25" s="2">
        <v>55000</v>
      </c>
      <c r="H25" s="2">
        <v>58600</v>
      </c>
      <c r="I25" s="2">
        <v>59200</v>
      </c>
    </row>
    <row r="26" spans="1:9" x14ac:dyDescent="0.2">
      <c r="A26" s="8" t="s">
        <v>11</v>
      </c>
      <c r="B26" s="7"/>
      <c r="C26" s="1">
        <v>38655</v>
      </c>
      <c r="D26" s="1">
        <v>46616</v>
      </c>
      <c r="E26" s="23">
        <v>38336</v>
      </c>
      <c r="F26" s="24">
        <v>192647</v>
      </c>
      <c r="G26" s="2">
        <v>48600</v>
      </c>
      <c r="H26" s="2">
        <v>52600</v>
      </c>
      <c r="I26" s="2">
        <v>53600</v>
      </c>
    </row>
    <row r="27" spans="1:9" x14ac:dyDescent="0.2">
      <c r="A27" s="8"/>
      <c r="B27" s="7"/>
      <c r="C27" s="23"/>
      <c r="D27" s="1"/>
      <c r="E27" s="1"/>
      <c r="F27" s="2"/>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2"/>
      <c r="G34" s="2"/>
      <c r="H34" s="2"/>
      <c r="I34" s="2"/>
    </row>
    <row r="35" spans="1:9" x14ac:dyDescent="0.2">
      <c r="A35" s="8" t="s">
        <v>7</v>
      </c>
      <c r="B35" s="7"/>
      <c r="C35" s="23">
        <f>+C24+C25-C26+C33</f>
        <v>13654</v>
      </c>
      <c r="D35" s="23">
        <f t="shared" ref="D35:I35" si="2">+D24+D25-D26+D33</f>
        <v>7125</v>
      </c>
      <c r="E35" s="23">
        <f>+E24+E25-E26+E33</f>
        <v>22555</v>
      </c>
      <c r="F35" s="24">
        <f t="shared" si="2"/>
        <v>35633</v>
      </c>
      <c r="G35" s="24">
        <f>+G24+G25-G26+G33</f>
        <v>42033</v>
      </c>
      <c r="H35" s="24">
        <f>+H24+H25-H26+H33</f>
        <v>48033</v>
      </c>
      <c r="I35" s="24">
        <f t="shared" si="2"/>
        <v>53633</v>
      </c>
    </row>
    <row r="36" spans="1:9" x14ac:dyDescent="0.2">
      <c r="A36" s="22"/>
      <c r="B36" s="11"/>
      <c r="C36" s="21"/>
      <c r="D36" s="9"/>
      <c r="E36" s="9"/>
      <c r="F36" s="2"/>
      <c r="G36" s="2"/>
      <c r="H36" s="2"/>
      <c r="I36" s="2"/>
    </row>
    <row r="37" spans="1:9" x14ac:dyDescent="0.2">
      <c r="A37" s="8" t="s">
        <v>6</v>
      </c>
      <c r="B37" s="7"/>
      <c r="C37" s="9">
        <v>10471</v>
      </c>
      <c r="D37" s="9">
        <v>165594</v>
      </c>
      <c r="E37" s="1">
        <v>168867</v>
      </c>
      <c r="F37" s="2">
        <v>12000</v>
      </c>
      <c r="G37" s="2">
        <v>25000</v>
      </c>
      <c r="H37" s="2">
        <v>35000</v>
      </c>
      <c r="I37" s="2">
        <v>28500</v>
      </c>
    </row>
    <row r="38" spans="1:9" x14ac:dyDescent="0.2">
      <c r="A38" s="22"/>
      <c r="B38" s="11"/>
      <c r="C38" s="21"/>
      <c r="D38" s="9"/>
      <c r="E38" s="9"/>
      <c r="F38" s="1"/>
      <c r="G38" s="1"/>
      <c r="H38" s="1"/>
      <c r="I38" s="1"/>
    </row>
    <row r="39" spans="1:9" x14ac:dyDescent="0.2">
      <c r="A39" s="8" t="s">
        <v>5</v>
      </c>
      <c r="B39" s="5"/>
      <c r="C39" s="20">
        <f>C35-C37</f>
        <v>3183</v>
      </c>
      <c r="D39" s="20">
        <f t="shared" ref="D39:I39" si="3">D35-D37</f>
        <v>-158469</v>
      </c>
      <c r="E39" s="20">
        <f t="shared" si="3"/>
        <v>-146312</v>
      </c>
      <c r="F39" s="19">
        <f t="shared" si="3"/>
        <v>23633</v>
      </c>
      <c r="G39" s="19">
        <f t="shared" si="3"/>
        <v>17033</v>
      </c>
      <c r="H39" s="19">
        <f t="shared" si="3"/>
        <v>13033</v>
      </c>
      <c r="I39" s="19">
        <f t="shared" si="3"/>
        <v>25133</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5A-76F2-41E9-9402-91E3B0675DF6}">
  <sheetPr>
    <pageSetUpPr fitToPage="1"/>
  </sheetPr>
  <dimension ref="A1:I47"/>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175" t="s">
        <v>50</v>
      </c>
      <c r="B2" s="168" t="s">
        <v>49</v>
      </c>
      <c r="C2" s="168"/>
      <c r="D2" s="168"/>
      <c r="E2" s="175"/>
      <c r="F2" s="175"/>
      <c r="G2" s="176" t="s">
        <v>48</v>
      </c>
      <c r="H2" s="168" t="s">
        <v>457</v>
      </c>
      <c r="I2" s="168"/>
    </row>
    <row r="3" spans="1:9" x14ac:dyDescent="0.2">
      <c r="A3" s="175" t="s">
        <v>46</v>
      </c>
      <c r="B3" s="168" t="s">
        <v>436</v>
      </c>
      <c r="C3" s="168"/>
      <c r="D3" s="168"/>
      <c r="E3" s="175"/>
      <c r="F3" s="175"/>
      <c r="G3" s="176" t="s">
        <v>44</v>
      </c>
      <c r="H3" s="177" t="s">
        <v>507</v>
      </c>
      <c r="I3" s="177"/>
    </row>
    <row r="4" spans="1:9" x14ac:dyDescent="0.2">
      <c r="A4" s="175" t="s">
        <v>42</v>
      </c>
      <c r="B4" s="168" t="s">
        <v>508</v>
      </c>
      <c r="C4" s="168"/>
      <c r="D4" s="168"/>
      <c r="E4" s="175"/>
      <c r="F4" s="175"/>
      <c r="G4" s="176" t="s">
        <v>40</v>
      </c>
      <c r="H4" s="168" t="s">
        <v>39</v>
      </c>
      <c r="I4" s="168"/>
    </row>
    <row r="5" spans="1:9" x14ac:dyDescent="0.2">
      <c r="A5" s="175" t="s">
        <v>38</v>
      </c>
      <c r="B5" s="168" t="s">
        <v>449</v>
      </c>
      <c r="C5" s="177"/>
      <c r="D5" s="177"/>
      <c r="E5" s="175"/>
      <c r="F5" s="175"/>
      <c r="G5" s="176" t="s">
        <v>36</v>
      </c>
      <c r="H5" s="177" t="s">
        <v>509</v>
      </c>
      <c r="I5" s="177"/>
    </row>
    <row r="6" spans="1:9" x14ac:dyDescent="0.2">
      <c r="A6" s="175"/>
      <c r="B6" s="175"/>
      <c r="C6" s="175"/>
      <c r="D6" s="175"/>
      <c r="E6" s="175"/>
      <c r="F6" s="175"/>
      <c r="G6" s="175"/>
      <c r="H6" s="175"/>
      <c r="I6" s="175"/>
    </row>
    <row r="7" spans="1:9" x14ac:dyDescent="0.2">
      <c r="A7" s="175"/>
      <c r="B7" s="175"/>
      <c r="C7" s="175"/>
      <c r="D7" s="175"/>
      <c r="E7" s="175"/>
      <c r="F7" s="175"/>
      <c r="G7" s="175"/>
      <c r="H7" s="175"/>
      <c r="I7" s="175"/>
    </row>
    <row r="8" spans="1:9" x14ac:dyDescent="0.2">
      <c r="A8" s="175" t="s">
        <v>34</v>
      </c>
      <c r="B8" s="175"/>
      <c r="C8" s="175"/>
      <c r="D8" s="175"/>
      <c r="E8" s="175"/>
      <c r="F8" s="175"/>
      <c r="G8" s="175"/>
      <c r="H8" s="175"/>
      <c r="I8" s="175"/>
    </row>
    <row r="9" spans="1:9" x14ac:dyDescent="0.2">
      <c r="A9" s="175" t="s">
        <v>451</v>
      </c>
      <c r="B9" s="175"/>
      <c r="C9" s="175"/>
      <c r="D9" s="175"/>
      <c r="E9" s="175"/>
      <c r="F9" s="175"/>
      <c r="G9" s="175"/>
      <c r="H9" s="175"/>
      <c r="I9" s="175"/>
    </row>
    <row r="10" spans="1:9" x14ac:dyDescent="0.2">
      <c r="A10" s="175" t="s">
        <v>510</v>
      </c>
      <c r="B10" s="175"/>
      <c r="C10" s="175"/>
      <c r="D10" s="175"/>
      <c r="E10" s="175"/>
      <c r="F10" s="175"/>
      <c r="G10" s="175"/>
      <c r="H10" s="175"/>
      <c r="I10" s="175"/>
    </row>
    <row r="11" spans="1:9" x14ac:dyDescent="0.2">
      <c r="A11" s="175" t="s">
        <v>462</v>
      </c>
      <c r="B11" s="175"/>
      <c r="C11" s="175"/>
      <c r="D11" s="175"/>
      <c r="E11" s="175"/>
      <c r="F11" s="175"/>
      <c r="G11" s="175"/>
      <c r="H11" s="175"/>
      <c r="I11" s="175"/>
    </row>
    <row r="12" spans="1:9" x14ac:dyDescent="0.2">
      <c r="A12" s="175" t="s">
        <v>32</v>
      </c>
      <c r="B12" s="175"/>
      <c r="C12" s="175"/>
      <c r="D12" s="175"/>
      <c r="E12" s="175"/>
      <c r="F12" s="175"/>
      <c r="G12" s="175"/>
      <c r="H12" s="175"/>
      <c r="I12" s="175"/>
    </row>
    <row r="13" spans="1:9" x14ac:dyDescent="0.2">
      <c r="A13" s="175" t="s">
        <v>454</v>
      </c>
      <c r="B13" s="175"/>
      <c r="C13" s="175"/>
      <c r="D13" s="175"/>
      <c r="E13" s="175"/>
      <c r="F13" s="175"/>
      <c r="G13" s="175"/>
      <c r="H13" s="175"/>
      <c r="I13" s="175"/>
    </row>
    <row r="14" spans="1:9" x14ac:dyDescent="0.2">
      <c r="A14" s="175" t="s">
        <v>30</v>
      </c>
      <c r="B14" s="175"/>
      <c r="C14" s="175"/>
      <c r="D14" s="175"/>
      <c r="E14" s="175"/>
      <c r="F14" s="175"/>
      <c r="G14" s="175"/>
      <c r="H14" s="175"/>
      <c r="I14" s="175"/>
    </row>
    <row r="15" spans="1:9" x14ac:dyDescent="0.2">
      <c r="A15" s="175" t="s">
        <v>511</v>
      </c>
      <c r="B15" s="175"/>
      <c r="C15" s="175"/>
      <c r="D15" s="175"/>
      <c r="E15" s="175"/>
      <c r="F15" s="175"/>
      <c r="G15" s="175"/>
      <c r="H15" s="175"/>
      <c r="I15" s="175"/>
    </row>
    <row r="16" spans="1:9" x14ac:dyDescent="0.2">
      <c r="A16" s="175" t="s">
        <v>27</v>
      </c>
      <c r="B16" s="175"/>
      <c r="C16" s="175"/>
      <c r="D16" s="175"/>
      <c r="E16" s="175"/>
      <c r="F16" s="175"/>
      <c r="G16" s="175"/>
      <c r="H16" s="175"/>
      <c r="I16" s="175"/>
    </row>
    <row r="17" spans="1:9" x14ac:dyDescent="0.2">
      <c r="A17" s="175"/>
      <c r="B17" s="175"/>
      <c r="C17" s="175"/>
      <c r="D17" s="175"/>
      <c r="E17" s="175"/>
      <c r="F17" s="175"/>
      <c r="G17" s="175"/>
      <c r="H17" s="175"/>
      <c r="I17" s="175"/>
    </row>
    <row r="18" spans="1:9" x14ac:dyDescent="0.2">
      <c r="A18" s="175" t="s">
        <v>26</v>
      </c>
      <c r="C18" s="175"/>
      <c r="D18" s="175"/>
      <c r="E18" s="175"/>
      <c r="F18" s="175"/>
      <c r="G18" s="175"/>
      <c r="H18" s="175"/>
      <c r="I18" s="175"/>
    </row>
    <row r="19" spans="1:9" x14ac:dyDescent="0.2">
      <c r="A19" s="175" t="s">
        <v>456</v>
      </c>
      <c r="B19" s="46"/>
      <c r="C19" s="46"/>
      <c r="D19" s="46"/>
      <c r="E19" s="46"/>
      <c r="F19" s="46"/>
      <c r="G19" s="46"/>
      <c r="H19" s="46"/>
      <c r="I19" s="46"/>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23">
        <v>220000</v>
      </c>
      <c r="D23" s="1"/>
      <c r="E23" s="1"/>
      <c r="F23" s="1"/>
      <c r="G23" s="2"/>
      <c r="H23" s="2">
        <v>100000</v>
      </c>
      <c r="I23" s="2">
        <v>100000</v>
      </c>
    </row>
    <row r="24" spans="1:9" x14ac:dyDescent="0.2">
      <c r="A24" s="8" t="s">
        <v>13</v>
      </c>
      <c r="B24" s="7"/>
      <c r="C24" s="23">
        <v>24773</v>
      </c>
      <c r="D24" s="1">
        <f t="shared" ref="D24:I24" si="0">C35</f>
        <v>33995</v>
      </c>
      <c r="E24" s="1">
        <f t="shared" si="0"/>
        <v>40209</v>
      </c>
      <c r="F24" s="1">
        <f t="shared" si="0"/>
        <v>36235</v>
      </c>
      <c r="G24" s="2">
        <f t="shared" si="0"/>
        <v>18048</v>
      </c>
      <c r="H24" s="2">
        <f t="shared" si="0"/>
        <v>23048</v>
      </c>
      <c r="I24" s="2">
        <f t="shared" si="0"/>
        <v>24848</v>
      </c>
    </row>
    <row r="25" spans="1:9" x14ac:dyDescent="0.2">
      <c r="A25" s="8" t="s">
        <v>12</v>
      </c>
      <c r="B25" s="7"/>
      <c r="C25" s="1">
        <v>9222</v>
      </c>
      <c r="D25" s="1">
        <v>125765</v>
      </c>
      <c r="E25" s="1">
        <v>67717</v>
      </c>
      <c r="F25" s="1">
        <v>123953</v>
      </c>
      <c r="G25" s="2">
        <v>110000</v>
      </c>
      <c r="H25" s="2">
        <v>108000</v>
      </c>
      <c r="I25" s="2">
        <v>109000</v>
      </c>
    </row>
    <row r="26" spans="1:9" x14ac:dyDescent="0.2">
      <c r="A26" s="8" t="s">
        <v>11</v>
      </c>
      <c r="B26" s="7"/>
      <c r="C26" s="1">
        <v>0</v>
      </c>
      <c r="D26" s="1">
        <v>119551</v>
      </c>
      <c r="E26" s="23">
        <v>71691</v>
      </c>
      <c r="F26" s="23">
        <v>142140</v>
      </c>
      <c r="G26" s="2">
        <v>105000</v>
      </c>
      <c r="H26" s="2">
        <v>106200</v>
      </c>
      <c r="I26" s="2">
        <v>107500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33995</v>
      </c>
      <c r="D35" s="23">
        <f t="shared" ref="D35:I35" si="2">+D24+D25-D26+D33</f>
        <v>40209</v>
      </c>
      <c r="E35" s="23">
        <f>+E24+E25-E26+E33</f>
        <v>36235</v>
      </c>
      <c r="F35" s="23">
        <f t="shared" si="2"/>
        <v>18048</v>
      </c>
      <c r="G35" s="24">
        <f>+G24+G25-G26+G33</f>
        <v>23048</v>
      </c>
      <c r="H35" s="24">
        <f>+H24+H25-H26+H33</f>
        <v>24848</v>
      </c>
      <c r="I35" s="24">
        <f t="shared" si="2"/>
        <v>26348</v>
      </c>
    </row>
    <row r="36" spans="1:9" x14ac:dyDescent="0.2">
      <c r="A36" s="22"/>
      <c r="B36" s="11"/>
      <c r="C36" s="21"/>
      <c r="D36" s="9"/>
      <c r="E36" s="9"/>
      <c r="F36" s="1"/>
      <c r="G36" s="2"/>
      <c r="H36" s="2"/>
      <c r="I36" s="2"/>
    </row>
    <row r="37" spans="1:9" x14ac:dyDescent="0.2">
      <c r="A37" s="8" t="s">
        <v>6</v>
      </c>
      <c r="B37" s="7"/>
      <c r="C37" s="21">
        <v>0</v>
      </c>
      <c r="D37" s="9">
        <v>42392</v>
      </c>
      <c r="E37" s="9">
        <v>0</v>
      </c>
      <c r="F37" s="1">
        <v>46428</v>
      </c>
      <c r="G37" s="2">
        <v>21500</v>
      </c>
      <c r="H37" s="2">
        <v>19500</v>
      </c>
      <c r="I37" s="2">
        <v>25300</v>
      </c>
    </row>
    <row r="38" spans="1:9" x14ac:dyDescent="0.2">
      <c r="A38" s="22"/>
      <c r="B38" s="11"/>
      <c r="C38" s="21"/>
      <c r="D38" s="9"/>
      <c r="E38" s="9"/>
      <c r="F38" s="1"/>
      <c r="G38" s="1"/>
      <c r="H38" s="1"/>
      <c r="I38" s="1"/>
    </row>
    <row r="39" spans="1:9" x14ac:dyDescent="0.2">
      <c r="A39" s="8" t="s">
        <v>5</v>
      </c>
      <c r="B39" s="5"/>
      <c r="C39" s="20">
        <f>C35-C37</f>
        <v>33995</v>
      </c>
      <c r="D39" s="20">
        <f t="shared" ref="D39:I39" si="3">D35-D37</f>
        <v>-2183</v>
      </c>
      <c r="E39" s="20">
        <f t="shared" si="3"/>
        <v>36235</v>
      </c>
      <c r="F39" s="19">
        <f t="shared" si="3"/>
        <v>-28380</v>
      </c>
      <c r="G39" s="19">
        <f t="shared" si="3"/>
        <v>1548</v>
      </c>
      <c r="H39" s="19">
        <f t="shared" si="3"/>
        <v>5348</v>
      </c>
      <c r="I39" s="19">
        <f t="shared" si="3"/>
        <v>1048</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C745-0729-41D8-B27F-C7D7B0EE5E5A}">
  <sheetPr>
    <pageSetUpPr fitToPage="1"/>
  </sheetPr>
  <dimension ref="A1:I47"/>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164" t="s">
        <v>50</v>
      </c>
      <c r="B2" s="165" t="s">
        <v>49</v>
      </c>
      <c r="C2" s="165"/>
      <c r="D2" s="165"/>
      <c r="E2" s="164"/>
      <c r="F2" s="164"/>
      <c r="G2" s="166" t="s">
        <v>48</v>
      </c>
      <c r="H2" s="165" t="s">
        <v>438</v>
      </c>
      <c r="I2" s="165"/>
    </row>
    <row r="3" spans="1:9" x14ac:dyDescent="0.2">
      <c r="A3" s="164" t="s">
        <v>46</v>
      </c>
      <c r="B3" s="165" t="s">
        <v>436</v>
      </c>
      <c r="C3" s="165"/>
      <c r="D3" s="165"/>
      <c r="E3" s="164"/>
      <c r="F3" s="164"/>
      <c r="G3" s="166" t="s">
        <v>44</v>
      </c>
      <c r="H3" s="167" t="s">
        <v>447</v>
      </c>
      <c r="I3" s="167"/>
    </row>
    <row r="4" spans="1:9" x14ac:dyDescent="0.2">
      <c r="A4" s="164" t="s">
        <v>42</v>
      </c>
      <c r="B4" s="165" t="s">
        <v>448</v>
      </c>
      <c r="C4" s="165"/>
      <c r="D4" s="165"/>
      <c r="E4" s="164"/>
      <c r="F4" s="164"/>
      <c r="G4" s="166" t="s">
        <v>40</v>
      </c>
      <c r="H4" s="165" t="s">
        <v>39</v>
      </c>
      <c r="I4" s="165"/>
    </row>
    <row r="5" spans="1:9" x14ac:dyDescent="0.2">
      <c r="A5" s="164" t="s">
        <v>38</v>
      </c>
      <c r="B5" s="168" t="s">
        <v>449</v>
      </c>
      <c r="C5" s="167"/>
      <c r="D5" s="167"/>
      <c r="E5" s="164"/>
      <c r="F5" s="164"/>
      <c r="G5" s="166" t="s">
        <v>36</v>
      </c>
      <c r="H5" s="167" t="s">
        <v>450</v>
      </c>
      <c r="I5" s="167"/>
    </row>
    <row r="6" spans="1:9" x14ac:dyDescent="0.2">
      <c r="A6" s="164"/>
      <c r="B6" s="164"/>
      <c r="C6" s="164"/>
      <c r="D6" s="164"/>
      <c r="E6" s="164"/>
      <c r="F6" s="164"/>
      <c r="G6" s="164"/>
      <c r="H6" s="164"/>
      <c r="I6" s="164"/>
    </row>
    <row r="7" spans="1:9" x14ac:dyDescent="0.2">
      <c r="A7" s="164"/>
      <c r="B7" s="164"/>
      <c r="C7" s="164"/>
      <c r="D7" s="164"/>
      <c r="E7" s="164"/>
      <c r="F7" s="164"/>
      <c r="G7" s="164"/>
      <c r="H7" s="164"/>
      <c r="I7" s="164"/>
    </row>
    <row r="8" spans="1:9" x14ac:dyDescent="0.2">
      <c r="A8" s="164" t="s">
        <v>34</v>
      </c>
      <c r="B8" s="164"/>
      <c r="C8" s="164"/>
      <c r="D8" s="164"/>
      <c r="E8" s="164"/>
      <c r="F8" s="164"/>
      <c r="G8" s="164"/>
      <c r="H8" s="164"/>
      <c r="I8" s="164"/>
    </row>
    <row r="9" spans="1:9" x14ac:dyDescent="0.2">
      <c r="A9" s="164" t="s">
        <v>451</v>
      </c>
      <c r="B9" s="164"/>
      <c r="C9" s="164"/>
      <c r="D9" s="164"/>
      <c r="E9" s="164"/>
      <c r="F9" s="164"/>
      <c r="G9" s="164"/>
      <c r="H9" s="164"/>
      <c r="I9" s="164"/>
    </row>
    <row r="10" spans="1:9" x14ac:dyDescent="0.2">
      <c r="A10" s="164" t="s">
        <v>452</v>
      </c>
      <c r="B10" s="164"/>
      <c r="C10" s="164"/>
      <c r="D10" s="164"/>
      <c r="E10" s="164"/>
      <c r="F10" s="164"/>
      <c r="G10" s="164"/>
      <c r="H10" s="164"/>
      <c r="I10" s="164"/>
    </row>
    <row r="11" spans="1:9" x14ac:dyDescent="0.2">
      <c r="A11" s="164" t="s">
        <v>453</v>
      </c>
      <c r="B11" s="164"/>
      <c r="C11" s="164"/>
      <c r="D11" s="164"/>
      <c r="E11" s="164"/>
      <c r="F11" s="164"/>
      <c r="G11" s="164"/>
      <c r="H11" s="164"/>
      <c r="I11" s="164"/>
    </row>
    <row r="12" spans="1:9" x14ac:dyDescent="0.2">
      <c r="A12" s="164" t="s">
        <v>32</v>
      </c>
      <c r="B12" s="164"/>
      <c r="C12" s="164"/>
      <c r="D12" s="164"/>
      <c r="E12" s="164"/>
      <c r="F12" s="164"/>
      <c r="G12" s="164"/>
      <c r="H12" s="164"/>
      <c r="I12" s="164"/>
    </row>
    <row r="13" spans="1:9" x14ac:dyDescent="0.2">
      <c r="A13" s="164" t="s">
        <v>454</v>
      </c>
      <c r="B13" s="164"/>
      <c r="C13" s="164"/>
      <c r="D13" s="164"/>
      <c r="E13" s="164"/>
      <c r="F13" s="164"/>
      <c r="G13" s="164"/>
      <c r="H13" s="164"/>
      <c r="I13" s="164"/>
    </row>
    <row r="14" spans="1:9" x14ac:dyDescent="0.2">
      <c r="A14" s="164" t="s">
        <v>30</v>
      </c>
      <c r="B14" s="164"/>
      <c r="C14" s="164"/>
      <c r="D14" s="164" t="s">
        <v>274</v>
      </c>
      <c r="E14" s="164"/>
      <c r="F14" s="164"/>
      <c r="G14" s="164"/>
      <c r="H14" s="164"/>
      <c r="I14" s="164"/>
    </row>
    <row r="15" spans="1:9" x14ac:dyDescent="0.2">
      <c r="A15" s="164" t="s">
        <v>455</v>
      </c>
      <c r="B15" s="164"/>
      <c r="C15" s="164"/>
      <c r="D15" s="164"/>
      <c r="E15" s="164"/>
      <c r="F15" s="164"/>
      <c r="G15" s="164"/>
      <c r="H15" s="164"/>
      <c r="I15" s="164"/>
    </row>
    <row r="16" spans="1:9" x14ac:dyDescent="0.2">
      <c r="A16" s="164" t="s">
        <v>27</v>
      </c>
      <c r="B16" s="164"/>
      <c r="C16" s="164"/>
      <c r="D16" s="164"/>
      <c r="E16" s="164"/>
      <c r="F16" s="164"/>
      <c r="G16" s="164"/>
      <c r="H16" s="164"/>
      <c r="I16" s="164"/>
    </row>
    <row r="17" spans="1:9" x14ac:dyDescent="0.2">
      <c r="A17" s="164"/>
      <c r="B17" s="164"/>
      <c r="C17" s="164"/>
      <c r="D17" s="164"/>
      <c r="E17" s="164"/>
      <c r="F17" s="164"/>
      <c r="G17" s="164"/>
      <c r="H17" s="164"/>
      <c r="I17" s="164"/>
    </row>
    <row r="18" spans="1:9" x14ac:dyDescent="0.2">
      <c r="A18" s="164" t="s">
        <v>26</v>
      </c>
      <c r="C18" s="164"/>
      <c r="D18" s="164"/>
      <c r="E18" s="164"/>
      <c r="F18" s="164"/>
      <c r="G18" s="164"/>
      <c r="H18" s="164"/>
      <c r="I18" s="164"/>
    </row>
    <row r="19" spans="1:9" x14ac:dyDescent="0.2">
      <c r="A19" s="164" t="s">
        <v>456</v>
      </c>
      <c r="B19" s="46"/>
      <c r="C19" s="46"/>
      <c r="D19" s="46"/>
      <c r="E19" s="46"/>
      <c r="F19" s="46"/>
      <c r="G19" s="46"/>
      <c r="H19" s="46"/>
      <c r="I19" s="46"/>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23">
        <v>190000</v>
      </c>
      <c r="D23" s="1"/>
      <c r="E23" s="1"/>
      <c r="F23" s="1"/>
      <c r="G23" s="2"/>
      <c r="H23" s="2">
        <v>125000</v>
      </c>
      <c r="I23" s="2">
        <v>120000</v>
      </c>
    </row>
    <row r="24" spans="1:9" x14ac:dyDescent="0.2">
      <c r="A24" s="8" t="s">
        <v>13</v>
      </c>
      <c r="B24" s="7"/>
      <c r="C24" s="23">
        <v>5305</v>
      </c>
      <c r="D24" s="1">
        <f t="shared" ref="D24:I24" si="0">C35</f>
        <v>35082</v>
      </c>
      <c r="E24" s="1">
        <f t="shared" si="0"/>
        <v>37050</v>
      </c>
      <c r="F24" s="1">
        <f t="shared" si="0"/>
        <v>35082</v>
      </c>
      <c r="G24" s="2">
        <f t="shared" si="0"/>
        <v>17494</v>
      </c>
      <c r="H24" s="2">
        <f t="shared" si="0"/>
        <v>21994</v>
      </c>
      <c r="I24" s="2">
        <f t="shared" si="0"/>
        <v>24994</v>
      </c>
    </row>
    <row r="25" spans="1:9" x14ac:dyDescent="0.2">
      <c r="A25" s="8" t="s">
        <v>12</v>
      </c>
      <c r="B25" s="7"/>
      <c r="C25" s="1">
        <v>97777</v>
      </c>
      <c r="D25" s="1">
        <v>96486</v>
      </c>
      <c r="E25" s="1">
        <v>91527</v>
      </c>
      <c r="F25" s="1">
        <v>127494</v>
      </c>
      <c r="G25" s="2">
        <v>110000</v>
      </c>
      <c r="H25" s="2">
        <v>112500</v>
      </c>
      <c r="I25" s="2">
        <v>115000</v>
      </c>
    </row>
    <row r="26" spans="1:9" x14ac:dyDescent="0.2">
      <c r="A26" s="8" t="s">
        <v>11</v>
      </c>
      <c r="B26" s="7"/>
      <c r="C26" s="1">
        <v>68000</v>
      </c>
      <c r="D26" s="1">
        <v>94518</v>
      </c>
      <c r="E26" s="23">
        <v>93495</v>
      </c>
      <c r="F26" s="23">
        <v>145082</v>
      </c>
      <c r="G26" s="2">
        <v>105500</v>
      </c>
      <c r="H26" s="2">
        <v>109500</v>
      </c>
      <c r="I26" s="2">
        <v>112000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35082</v>
      </c>
      <c r="D35" s="23">
        <f t="shared" ref="D35:I35" si="2">+D24+D25-D26+D33</f>
        <v>37050</v>
      </c>
      <c r="E35" s="23">
        <f>+E24+E25-E26+E33</f>
        <v>35082</v>
      </c>
      <c r="F35" s="23">
        <f t="shared" si="2"/>
        <v>17494</v>
      </c>
      <c r="G35" s="24">
        <f>+G24+G25-G26+G33</f>
        <v>21994</v>
      </c>
      <c r="H35" s="24">
        <f>+H24+H25-H26+H33</f>
        <v>24994</v>
      </c>
      <c r="I35" s="24">
        <f t="shared" si="2"/>
        <v>27994</v>
      </c>
    </row>
    <row r="36" spans="1:9" x14ac:dyDescent="0.2">
      <c r="A36" s="22"/>
      <c r="B36" s="11"/>
      <c r="C36" s="21"/>
      <c r="D36" s="9"/>
      <c r="E36" s="9"/>
      <c r="F36" s="1"/>
      <c r="G36" s="2"/>
      <c r="H36" s="2"/>
      <c r="I36" s="2"/>
    </row>
    <row r="37" spans="1:9" x14ac:dyDescent="0.2">
      <c r="A37" s="8" t="s">
        <v>6</v>
      </c>
      <c r="B37" s="7"/>
      <c r="C37" s="21">
        <v>0</v>
      </c>
      <c r="D37" s="9">
        <v>0</v>
      </c>
      <c r="E37" s="9">
        <v>0</v>
      </c>
      <c r="F37" s="1">
        <v>0</v>
      </c>
      <c r="G37" s="2">
        <v>0</v>
      </c>
      <c r="H37" s="2">
        <v>0</v>
      </c>
      <c r="I37" s="2">
        <v>0</v>
      </c>
    </row>
    <row r="38" spans="1:9" x14ac:dyDescent="0.2">
      <c r="A38" s="22"/>
      <c r="B38" s="11"/>
      <c r="C38" s="21"/>
      <c r="D38" s="9"/>
      <c r="E38" s="9"/>
      <c r="F38" s="1"/>
      <c r="G38" s="1"/>
      <c r="H38" s="1"/>
      <c r="I38" s="1"/>
    </row>
    <row r="39" spans="1:9" x14ac:dyDescent="0.2">
      <c r="A39" s="8" t="s">
        <v>5</v>
      </c>
      <c r="B39" s="5"/>
      <c r="C39" s="20">
        <f>C35-C37</f>
        <v>35082</v>
      </c>
      <c r="D39" s="20">
        <f t="shared" ref="D39:I39" si="3">D35-D37</f>
        <v>37050</v>
      </c>
      <c r="E39" s="20">
        <f t="shared" si="3"/>
        <v>35082</v>
      </c>
      <c r="F39" s="19">
        <f t="shared" si="3"/>
        <v>17494</v>
      </c>
      <c r="G39" s="19">
        <f t="shared" si="3"/>
        <v>21994</v>
      </c>
      <c r="H39" s="19">
        <f t="shared" si="3"/>
        <v>24994</v>
      </c>
      <c r="I39" s="19">
        <f t="shared" si="3"/>
        <v>27994</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7FAD2-F228-44DD-B9FE-E8C9FE508F4D}">
  <sheetPr>
    <pageSetUpPr fitToPage="1"/>
  </sheetPr>
  <dimension ref="A1:I48"/>
  <sheetViews>
    <sheetView zoomScaleNormal="100" workbookViewId="0">
      <selection activeCell="G12" sqref="G12"/>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72"/>
      <c r="B1" s="72"/>
      <c r="C1" s="72"/>
      <c r="D1" s="72"/>
      <c r="E1" s="72"/>
      <c r="F1" s="72"/>
      <c r="G1" s="72"/>
      <c r="H1" s="72"/>
      <c r="I1" s="72"/>
    </row>
    <row r="2" spans="1:9" x14ac:dyDescent="0.2">
      <c r="A2" s="169" t="s">
        <v>50</v>
      </c>
      <c r="B2" s="170" t="s">
        <v>49</v>
      </c>
      <c r="C2" s="170"/>
      <c r="D2" s="170"/>
      <c r="E2" s="169"/>
      <c r="F2" s="169"/>
      <c r="G2" s="171" t="s">
        <v>48</v>
      </c>
      <c r="H2" s="170" t="s">
        <v>596</v>
      </c>
      <c r="I2" s="170"/>
    </row>
    <row r="3" spans="1:9" x14ac:dyDescent="0.2">
      <c r="A3" s="169" t="s">
        <v>46</v>
      </c>
      <c r="B3" s="170" t="s">
        <v>436</v>
      </c>
      <c r="C3" s="170"/>
      <c r="D3" s="170"/>
      <c r="E3" s="169"/>
      <c r="F3" s="169"/>
      <c r="G3" s="171" t="s">
        <v>44</v>
      </c>
      <c r="H3" s="172" t="s">
        <v>597</v>
      </c>
      <c r="I3" s="172"/>
    </row>
    <row r="4" spans="1:9" x14ac:dyDescent="0.2">
      <c r="A4" s="169" t="s">
        <v>42</v>
      </c>
      <c r="B4" s="170" t="s">
        <v>598</v>
      </c>
      <c r="C4" s="170"/>
      <c r="D4" s="170"/>
      <c r="E4" s="169"/>
      <c r="F4" s="169"/>
      <c r="G4" s="171" t="s">
        <v>40</v>
      </c>
      <c r="H4" s="170" t="s">
        <v>39</v>
      </c>
      <c r="I4" s="170"/>
    </row>
    <row r="5" spans="1:9" x14ac:dyDescent="0.2">
      <c r="A5" s="169" t="s">
        <v>38</v>
      </c>
      <c r="B5" s="73" t="s">
        <v>417</v>
      </c>
      <c r="C5" s="172"/>
      <c r="D5" s="172"/>
      <c r="E5" s="169"/>
      <c r="F5" s="169"/>
      <c r="G5" s="171" t="s">
        <v>36</v>
      </c>
      <c r="H5" s="172" t="s">
        <v>599</v>
      </c>
      <c r="I5" s="172"/>
    </row>
    <row r="6" spans="1:9" x14ac:dyDescent="0.2">
      <c r="A6" s="169"/>
      <c r="B6" s="169"/>
      <c r="C6" s="169"/>
      <c r="D6" s="169"/>
      <c r="E6" s="169"/>
      <c r="F6" s="169"/>
      <c r="G6" s="169"/>
      <c r="H6" s="169"/>
      <c r="I6" s="169"/>
    </row>
    <row r="7" spans="1:9" x14ac:dyDescent="0.2">
      <c r="A7" s="169"/>
      <c r="B7" s="169"/>
      <c r="C7" s="169"/>
      <c r="D7" s="169"/>
      <c r="E7" s="169"/>
      <c r="F7" s="169"/>
      <c r="G7" s="169"/>
      <c r="H7" s="169"/>
      <c r="I7" s="169"/>
    </row>
    <row r="8" spans="1:9" x14ac:dyDescent="0.2">
      <c r="A8" s="169" t="s">
        <v>34</v>
      </c>
      <c r="B8" s="169"/>
      <c r="C8" s="169"/>
      <c r="D8" s="169"/>
      <c r="E8" s="169"/>
      <c r="F8" s="169"/>
      <c r="G8" s="169"/>
      <c r="H8" s="169"/>
      <c r="I8" s="169"/>
    </row>
    <row r="9" spans="1:9" x14ac:dyDescent="0.2">
      <c r="A9" s="169" t="s">
        <v>451</v>
      </c>
      <c r="B9" s="169"/>
      <c r="C9" s="169"/>
      <c r="D9" s="169"/>
      <c r="E9" s="169"/>
      <c r="F9" s="169"/>
      <c r="G9" s="169"/>
      <c r="H9" s="169"/>
      <c r="I9" s="169"/>
    </row>
    <row r="10" spans="1:9" x14ac:dyDescent="0.2">
      <c r="A10" s="169" t="s">
        <v>600</v>
      </c>
      <c r="B10" s="169"/>
      <c r="C10" s="169"/>
      <c r="D10" s="169"/>
      <c r="E10" s="169"/>
      <c r="F10" s="169"/>
      <c r="G10" s="169"/>
      <c r="H10" s="169"/>
      <c r="I10" s="169"/>
    </row>
    <row r="11" spans="1:9" x14ac:dyDescent="0.2">
      <c r="A11" s="169" t="s">
        <v>32</v>
      </c>
      <c r="B11" s="169"/>
      <c r="C11" s="169"/>
      <c r="D11" s="169"/>
      <c r="E11" s="169"/>
      <c r="F11" s="169"/>
      <c r="G11" s="169"/>
      <c r="H11" s="169"/>
      <c r="I11" s="169"/>
    </row>
    <row r="12" spans="1:9" x14ac:dyDescent="0.2">
      <c r="A12" s="169" t="s">
        <v>601</v>
      </c>
      <c r="B12" s="169"/>
      <c r="C12" s="169"/>
      <c r="D12" s="169"/>
      <c r="E12" s="169"/>
      <c r="F12" s="169"/>
      <c r="G12" s="169"/>
      <c r="H12" s="169"/>
      <c r="I12" s="169"/>
    </row>
    <row r="13" spans="1:9" x14ac:dyDescent="0.2">
      <c r="A13" s="169" t="s">
        <v>30</v>
      </c>
      <c r="B13" s="169"/>
      <c r="C13" s="169"/>
      <c r="D13" s="169"/>
      <c r="E13" s="169"/>
      <c r="F13" s="169"/>
      <c r="G13" s="169"/>
      <c r="H13" s="169"/>
      <c r="I13" s="169"/>
    </row>
    <row r="14" spans="1:9" x14ac:dyDescent="0.2">
      <c r="A14" s="169" t="s">
        <v>602</v>
      </c>
      <c r="B14" s="169"/>
      <c r="C14" s="169"/>
      <c r="D14" s="169"/>
      <c r="E14" s="169"/>
      <c r="F14" s="169"/>
      <c r="G14" s="169"/>
      <c r="H14" s="169"/>
      <c r="I14" s="169"/>
    </row>
    <row r="15" spans="1:9" x14ac:dyDescent="0.2">
      <c r="A15" s="169" t="s">
        <v>603</v>
      </c>
      <c r="B15" s="169"/>
      <c r="C15" s="169"/>
      <c r="D15" s="169"/>
      <c r="E15" s="169"/>
      <c r="F15" s="169"/>
      <c r="G15" s="169"/>
      <c r="H15" s="169"/>
      <c r="I15" s="169"/>
    </row>
    <row r="16" spans="1:9" x14ac:dyDescent="0.2">
      <c r="A16" s="169" t="s">
        <v>604</v>
      </c>
      <c r="B16" s="169"/>
      <c r="C16" s="169"/>
      <c r="D16" s="169"/>
      <c r="E16" s="169"/>
      <c r="F16" s="169"/>
      <c r="G16" s="169"/>
      <c r="H16" s="169"/>
      <c r="I16" s="169"/>
    </row>
    <row r="17" spans="1:9" x14ac:dyDescent="0.2">
      <c r="A17" s="169" t="s">
        <v>27</v>
      </c>
      <c r="B17" s="169"/>
      <c r="C17" s="169"/>
      <c r="D17" s="169"/>
      <c r="E17" s="169"/>
      <c r="F17" s="169"/>
      <c r="G17" s="169"/>
      <c r="H17" s="169"/>
      <c r="I17" s="169"/>
    </row>
    <row r="18" spans="1:9" x14ac:dyDescent="0.2">
      <c r="A18" s="169"/>
      <c r="B18" s="169"/>
      <c r="C18" s="169"/>
      <c r="D18" s="169"/>
      <c r="E18" s="169"/>
      <c r="F18" s="169"/>
      <c r="G18" s="169"/>
      <c r="H18" s="169"/>
      <c r="I18" s="169"/>
    </row>
    <row r="19" spans="1:9" x14ac:dyDescent="0.2">
      <c r="A19" s="169" t="s">
        <v>26</v>
      </c>
      <c r="C19" s="169"/>
      <c r="D19" s="169"/>
      <c r="E19" s="169"/>
      <c r="F19" s="169"/>
      <c r="G19" s="169"/>
      <c r="H19" s="169"/>
      <c r="I19" s="169"/>
    </row>
    <row r="20" spans="1:9" x14ac:dyDescent="0.2">
      <c r="A20" s="169" t="s">
        <v>605</v>
      </c>
      <c r="B20" s="100"/>
      <c r="C20" s="100"/>
      <c r="D20" s="100"/>
      <c r="E20" s="100"/>
      <c r="F20" s="100"/>
      <c r="G20" s="100"/>
      <c r="H20" s="100"/>
      <c r="I20" s="100"/>
    </row>
    <row r="21" spans="1:9" x14ac:dyDescent="0.2">
      <c r="A21" s="108" t="s">
        <v>24</v>
      </c>
      <c r="B21" s="109"/>
      <c r="C21" s="109"/>
      <c r="D21" s="109"/>
      <c r="E21" s="109"/>
      <c r="F21" s="109"/>
      <c r="G21" s="187"/>
      <c r="H21" s="187"/>
      <c r="I21" s="188"/>
    </row>
    <row r="22" spans="1:9" x14ac:dyDescent="0.2">
      <c r="A22" s="111"/>
      <c r="B22" s="112"/>
      <c r="C22" s="113" t="s">
        <v>23</v>
      </c>
      <c r="D22" s="113" t="s">
        <v>22</v>
      </c>
      <c r="E22" s="113" t="s">
        <v>21</v>
      </c>
      <c r="F22" s="113" t="s">
        <v>20</v>
      </c>
      <c r="G22" s="189" t="s">
        <v>19</v>
      </c>
      <c r="H22" s="189" t="s">
        <v>18</v>
      </c>
      <c r="I22" s="189" t="s">
        <v>17</v>
      </c>
    </row>
    <row r="23" spans="1:9" x14ac:dyDescent="0.2">
      <c r="A23" s="111"/>
      <c r="B23" s="112"/>
      <c r="C23" s="114" t="s">
        <v>16</v>
      </c>
      <c r="D23" s="115" t="s">
        <v>16</v>
      </c>
      <c r="E23" s="116" t="s">
        <v>16</v>
      </c>
      <c r="F23" s="116" t="s">
        <v>16</v>
      </c>
      <c r="G23" s="117" t="s">
        <v>15</v>
      </c>
      <c r="H23" s="117" t="s">
        <v>15</v>
      </c>
      <c r="I23" s="117" t="s">
        <v>15</v>
      </c>
    </row>
    <row r="24" spans="1:9" x14ac:dyDescent="0.2">
      <c r="A24" s="111" t="s">
        <v>14</v>
      </c>
      <c r="B24" s="112"/>
      <c r="C24" s="118">
        <v>285000</v>
      </c>
      <c r="D24" s="119">
        <v>285000</v>
      </c>
      <c r="E24" s="119">
        <v>285000</v>
      </c>
      <c r="F24" s="119">
        <v>340000</v>
      </c>
      <c r="G24" s="120">
        <v>600000</v>
      </c>
      <c r="H24" s="120">
        <v>285000</v>
      </c>
      <c r="I24" s="120">
        <v>285000</v>
      </c>
    </row>
    <row r="25" spans="1:9" x14ac:dyDescent="0.2">
      <c r="A25" s="111" t="s">
        <v>13</v>
      </c>
      <c r="B25" s="112"/>
      <c r="C25" s="118">
        <v>61287</v>
      </c>
      <c r="D25" s="119">
        <f t="shared" ref="D25:I25" si="0">C36</f>
        <v>104324</v>
      </c>
      <c r="E25" s="119">
        <f>D36</f>
        <v>117781</v>
      </c>
      <c r="F25" s="119">
        <f>E36</f>
        <v>178661</v>
      </c>
      <c r="G25" s="120">
        <f t="shared" si="0"/>
        <v>75368</v>
      </c>
      <c r="H25" s="120">
        <f t="shared" si="0"/>
        <v>82368</v>
      </c>
      <c r="I25" s="120">
        <f t="shared" si="0"/>
        <v>75768</v>
      </c>
    </row>
    <row r="26" spans="1:9" x14ac:dyDescent="0.2">
      <c r="A26" s="111" t="s">
        <v>12</v>
      </c>
      <c r="B26" s="112"/>
      <c r="C26" s="119">
        <v>307774</v>
      </c>
      <c r="D26" s="119">
        <v>179833</v>
      </c>
      <c r="E26" s="119">
        <v>426526</v>
      </c>
      <c r="F26" s="119">
        <v>260998</v>
      </c>
      <c r="G26" s="120">
        <v>245600</v>
      </c>
      <c r="H26" s="120">
        <v>258600</v>
      </c>
      <c r="I26" s="120">
        <v>278200</v>
      </c>
    </row>
    <row r="27" spans="1:9" x14ac:dyDescent="0.2">
      <c r="A27" s="111" t="s">
        <v>11</v>
      </c>
      <c r="B27" s="112"/>
      <c r="C27" s="119">
        <v>264737</v>
      </c>
      <c r="D27" s="119">
        <v>166376</v>
      </c>
      <c r="E27" s="118">
        <v>365646</v>
      </c>
      <c r="F27" s="118">
        <v>364291</v>
      </c>
      <c r="G27" s="120">
        <v>238600</v>
      </c>
      <c r="H27" s="120">
        <v>265200</v>
      </c>
      <c r="I27" s="120">
        <v>265000</v>
      </c>
    </row>
    <row r="28" spans="1:9" x14ac:dyDescent="0.2">
      <c r="A28" s="111"/>
      <c r="B28" s="112"/>
      <c r="C28" s="118"/>
      <c r="D28" s="119"/>
      <c r="E28" s="119"/>
      <c r="F28" s="119"/>
      <c r="G28" s="120"/>
      <c r="H28" s="120"/>
      <c r="I28" s="120"/>
    </row>
    <row r="29" spans="1:9" x14ac:dyDescent="0.2">
      <c r="A29" s="121" t="s">
        <v>10</v>
      </c>
      <c r="B29" s="80"/>
      <c r="C29" s="122"/>
      <c r="D29" s="122"/>
      <c r="E29" s="122"/>
      <c r="F29" s="122"/>
      <c r="G29" s="122"/>
      <c r="H29" s="122"/>
      <c r="I29" s="123"/>
    </row>
    <row r="30" spans="1:9" x14ac:dyDescent="0.2">
      <c r="A30" s="124" t="s">
        <v>9</v>
      </c>
      <c r="B30" s="125"/>
      <c r="C30" s="123"/>
      <c r="D30" s="126"/>
      <c r="E30" s="122"/>
      <c r="F30" s="122"/>
      <c r="G30" s="122"/>
      <c r="H30" s="122"/>
      <c r="I30" s="123"/>
    </row>
    <row r="31" spans="1:9" x14ac:dyDescent="0.2">
      <c r="A31" s="127"/>
      <c r="B31" s="128"/>
      <c r="C31" s="123">
        <v>0</v>
      </c>
      <c r="D31" s="120">
        <v>0</v>
      </c>
      <c r="E31" s="120">
        <v>0</v>
      </c>
      <c r="F31" s="120">
        <v>0</v>
      </c>
      <c r="G31" s="120"/>
      <c r="H31" s="120"/>
      <c r="I31" s="120"/>
    </row>
    <row r="32" spans="1:9" x14ac:dyDescent="0.2">
      <c r="A32" s="127"/>
      <c r="B32" s="128"/>
      <c r="C32" s="123"/>
      <c r="D32" s="120"/>
      <c r="E32" s="120"/>
      <c r="F32" s="120"/>
      <c r="G32" s="120"/>
      <c r="H32" s="120"/>
      <c r="I32" s="120"/>
    </row>
    <row r="33" spans="1:9" x14ac:dyDescent="0.2">
      <c r="A33" s="127"/>
      <c r="B33" s="128"/>
      <c r="C33" s="123"/>
      <c r="D33" s="120"/>
      <c r="E33" s="120"/>
      <c r="F33" s="120"/>
      <c r="G33" s="120"/>
      <c r="H33" s="120"/>
      <c r="I33" s="120"/>
    </row>
    <row r="34" spans="1:9" x14ac:dyDescent="0.2">
      <c r="A34" s="121" t="s">
        <v>8</v>
      </c>
      <c r="B34" s="125"/>
      <c r="C34" s="123">
        <f t="shared" ref="C34:I34" si="1">SUM(C31:C33)</f>
        <v>0</v>
      </c>
      <c r="D34" s="123">
        <f t="shared" si="1"/>
        <v>0</v>
      </c>
      <c r="E34" s="123">
        <f t="shared" si="1"/>
        <v>0</v>
      </c>
      <c r="F34" s="123">
        <f t="shared" si="1"/>
        <v>0</v>
      </c>
      <c r="G34" s="123">
        <f t="shared" si="1"/>
        <v>0</v>
      </c>
      <c r="H34" s="123">
        <f t="shared" si="1"/>
        <v>0</v>
      </c>
      <c r="I34" s="123">
        <f t="shared" si="1"/>
        <v>0</v>
      </c>
    </row>
    <row r="35" spans="1:9" x14ac:dyDescent="0.2">
      <c r="A35" s="111"/>
      <c r="B35" s="112"/>
      <c r="C35" s="118"/>
      <c r="D35" s="119"/>
      <c r="E35" s="119"/>
      <c r="F35" s="119"/>
      <c r="G35" s="120"/>
      <c r="H35" s="120"/>
      <c r="I35" s="120"/>
    </row>
    <row r="36" spans="1:9" x14ac:dyDescent="0.2">
      <c r="A36" s="111" t="s">
        <v>7</v>
      </c>
      <c r="B36" s="112"/>
      <c r="C36" s="118">
        <f>+C25+C26-C27+C34</f>
        <v>104324</v>
      </c>
      <c r="D36" s="118">
        <f t="shared" ref="D36:I36" si="2">+D25+D26-D27+D34</f>
        <v>117781</v>
      </c>
      <c r="E36" s="118">
        <f>+E25+E26-E27+E34</f>
        <v>178661</v>
      </c>
      <c r="F36" s="118">
        <f t="shared" si="2"/>
        <v>75368</v>
      </c>
      <c r="G36" s="123">
        <f>+G25+G26-G27+G34</f>
        <v>82368</v>
      </c>
      <c r="H36" s="123">
        <f>+H25+H26-H27+H34</f>
        <v>75768</v>
      </c>
      <c r="I36" s="123">
        <f t="shared" si="2"/>
        <v>88968</v>
      </c>
    </row>
    <row r="37" spans="1:9" x14ac:dyDescent="0.2">
      <c r="A37" s="129"/>
      <c r="B37" s="130"/>
      <c r="C37" s="131"/>
      <c r="D37" s="132"/>
      <c r="E37" s="132"/>
      <c r="F37" s="119"/>
      <c r="G37" s="120"/>
      <c r="H37" s="120"/>
      <c r="I37" s="120"/>
    </row>
    <row r="38" spans="1:9" x14ac:dyDescent="0.2">
      <c r="A38" s="111" t="s">
        <v>6</v>
      </c>
      <c r="B38" s="112"/>
      <c r="C38" s="132">
        <v>20263</v>
      </c>
      <c r="D38" s="132">
        <v>138887</v>
      </c>
      <c r="E38" s="119">
        <v>96522</v>
      </c>
      <c r="F38" s="119">
        <v>85742</v>
      </c>
      <c r="G38" s="120">
        <v>80000</v>
      </c>
      <c r="H38" s="120">
        <v>72500</v>
      </c>
      <c r="I38" s="120">
        <v>85200</v>
      </c>
    </row>
    <row r="39" spans="1:9" x14ac:dyDescent="0.2">
      <c r="A39" s="129"/>
      <c r="B39" s="130"/>
      <c r="C39" s="131"/>
      <c r="D39" s="132"/>
      <c r="E39" s="132"/>
      <c r="F39" s="119"/>
      <c r="G39" s="120"/>
      <c r="H39" s="120"/>
      <c r="I39" s="120"/>
    </row>
    <row r="40" spans="1:9" x14ac:dyDescent="0.2">
      <c r="A40" s="111" t="s">
        <v>5</v>
      </c>
      <c r="B40" s="133"/>
      <c r="C40" s="134">
        <f>C36-C38</f>
        <v>84061</v>
      </c>
      <c r="D40" s="134">
        <f t="shared" ref="D40:I40" si="3">D36-D38</f>
        <v>-21106</v>
      </c>
      <c r="E40" s="134">
        <f t="shared" si="3"/>
        <v>82139</v>
      </c>
      <c r="F40" s="135">
        <f t="shared" si="3"/>
        <v>-10374</v>
      </c>
      <c r="G40" s="135">
        <f t="shared" si="3"/>
        <v>2368</v>
      </c>
      <c r="H40" s="135">
        <f t="shared" si="3"/>
        <v>3268</v>
      </c>
      <c r="I40" s="135">
        <f t="shared" si="3"/>
        <v>3768</v>
      </c>
    </row>
    <row r="41" spans="1:9" x14ac:dyDescent="0.2">
      <c r="A41" s="137"/>
      <c r="B41" s="137"/>
      <c r="C41" s="138"/>
      <c r="D41" s="138"/>
      <c r="E41" s="138"/>
      <c r="F41" s="138"/>
      <c r="G41" s="138"/>
      <c r="H41" s="138"/>
      <c r="I41" s="138"/>
    </row>
    <row r="42" spans="1:9" x14ac:dyDescent="0.2">
      <c r="A42" s="139" t="s">
        <v>4</v>
      </c>
      <c r="B42" s="140"/>
      <c r="C42" s="141"/>
      <c r="D42" s="141"/>
      <c r="E42" s="142"/>
      <c r="F42" s="142"/>
      <c r="G42" s="142"/>
      <c r="H42" s="142"/>
      <c r="I42" s="142"/>
    </row>
    <row r="43" spans="1:9" x14ac:dyDescent="0.2">
      <c r="A43" s="143" t="s">
        <v>3</v>
      </c>
      <c r="B43" s="130"/>
      <c r="C43" s="144"/>
      <c r="D43" s="144"/>
      <c r="E43" s="132"/>
      <c r="F43" s="132"/>
      <c r="G43" s="132"/>
      <c r="H43" s="132"/>
      <c r="I43" s="132"/>
    </row>
    <row r="44" spans="1:9" x14ac:dyDescent="0.2">
      <c r="A44" s="111"/>
      <c r="B44" s="112"/>
      <c r="C44" s="119"/>
      <c r="D44" s="119"/>
      <c r="E44" s="119"/>
      <c r="F44" s="119"/>
      <c r="G44" s="119"/>
      <c r="H44" s="119"/>
      <c r="I44" s="119"/>
    </row>
    <row r="45" spans="1:9" x14ac:dyDescent="0.2">
      <c r="A45" s="111" t="s">
        <v>2</v>
      </c>
      <c r="B45" s="112"/>
      <c r="C45" s="120"/>
      <c r="D45" s="120"/>
      <c r="E45" s="119"/>
      <c r="F45" s="119"/>
      <c r="G45" s="119"/>
      <c r="H45" s="119"/>
      <c r="I45" s="119"/>
    </row>
    <row r="46" spans="1:9" x14ac:dyDescent="0.2">
      <c r="A46" s="111"/>
      <c r="B46" s="112"/>
      <c r="C46" s="120"/>
      <c r="D46" s="120"/>
      <c r="E46" s="119"/>
      <c r="F46" s="119"/>
      <c r="G46" s="119"/>
      <c r="H46" s="119"/>
      <c r="I46" s="119"/>
    </row>
    <row r="47" spans="1:9" x14ac:dyDescent="0.2">
      <c r="A47" s="145" t="s">
        <v>1</v>
      </c>
      <c r="B47" s="133"/>
      <c r="C47" s="120"/>
      <c r="D47" s="120"/>
      <c r="E47" s="119"/>
      <c r="F47" s="119"/>
      <c r="G47" s="119"/>
      <c r="H47" s="119"/>
      <c r="I47" s="119"/>
    </row>
    <row r="48" spans="1:9" x14ac:dyDescent="0.2">
      <c r="A48" s="146" t="s">
        <v>0</v>
      </c>
      <c r="B48" s="147"/>
      <c r="C48" s="120"/>
      <c r="D48" s="120"/>
      <c r="E48" s="119"/>
      <c r="F48" s="119"/>
      <c r="G48" s="119"/>
      <c r="H48" s="119"/>
      <c r="I48" s="119"/>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5CA6-591C-40E4-9FAA-1DF055AAD5E5}">
  <sheetPr>
    <pageSetUpPr fitToPage="1"/>
  </sheetPr>
  <dimension ref="A1:I49"/>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457</v>
      </c>
      <c r="I2" s="55"/>
    </row>
    <row r="3" spans="1:9" x14ac:dyDescent="0.2">
      <c r="A3" s="54" t="s">
        <v>46</v>
      </c>
      <c r="B3" s="55" t="s">
        <v>436</v>
      </c>
      <c r="C3" s="55"/>
      <c r="D3" s="55"/>
      <c r="E3" s="54"/>
      <c r="F3" s="54"/>
      <c r="G3" s="56" t="s">
        <v>44</v>
      </c>
      <c r="H3" s="58" t="s">
        <v>458</v>
      </c>
      <c r="I3" s="59"/>
    </row>
    <row r="4" spans="1:9" x14ac:dyDescent="0.2">
      <c r="A4" s="54" t="s">
        <v>42</v>
      </c>
      <c r="B4" s="57" t="s">
        <v>459</v>
      </c>
      <c r="C4" s="55"/>
      <c r="D4" s="55"/>
      <c r="E4" s="54"/>
      <c r="F4" s="54"/>
      <c r="G4" s="56" t="s">
        <v>40</v>
      </c>
      <c r="H4" s="57" t="s">
        <v>39</v>
      </c>
      <c r="I4" s="55"/>
    </row>
    <row r="5" spans="1:9" x14ac:dyDescent="0.2">
      <c r="A5" s="54" t="s">
        <v>38</v>
      </c>
      <c r="B5" s="57" t="s">
        <v>314</v>
      </c>
      <c r="C5" s="59"/>
      <c r="D5" s="59"/>
      <c r="E5" s="54"/>
      <c r="F5" s="54"/>
      <c r="G5" s="56" t="s">
        <v>36</v>
      </c>
      <c r="H5" s="58" t="s">
        <v>460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451</v>
      </c>
      <c r="B9" s="54"/>
      <c r="C9" s="54"/>
      <c r="D9" s="54"/>
      <c r="E9" s="54"/>
      <c r="F9" s="54"/>
      <c r="G9" s="54"/>
      <c r="H9" s="54"/>
      <c r="I9" s="54"/>
    </row>
    <row r="10" spans="1:9" x14ac:dyDescent="0.2">
      <c r="A10" s="54" t="s">
        <v>461</v>
      </c>
      <c r="B10" s="54"/>
      <c r="C10" s="54"/>
      <c r="D10" s="54"/>
      <c r="E10" s="54"/>
      <c r="F10" s="54"/>
      <c r="G10" s="54"/>
      <c r="H10" s="54"/>
      <c r="I10" s="54"/>
    </row>
    <row r="11" spans="1:9" x14ac:dyDescent="0.2">
      <c r="A11" s="54" t="s">
        <v>462</v>
      </c>
      <c r="B11" s="54"/>
      <c r="C11" s="54"/>
      <c r="D11" s="54"/>
      <c r="E11" s="54"/>
      <c r="F11" s="54"/>
      <c r="G11" s="54"/>
      <c r="H11" s="54"/>
      <c r="I11" s="54"/>
    </row>
    <row r="12" spans="1:9" x14ac:dyDescent="0.2">
      <c r="A12" s="54" t="s">
        <v>32</v>
      </c>
      <c r="B12" s="54"/>
      <c r="C12" s="54"/>
      <c r="D12" s="54"/>
      <c r="E12" s="54"/>
      <c r="F12" s="54"/>
      <c r="G12" s="54"/>
      <c r="H12" s="54"/>
      <c r="I12" s="54"/>
    </row>
    <row r="13" spans="1:9" x14ac:dyDescent="0.2">
      <c r="A13" s="54" t="s">
        <v>463</v>
      </c>
      <c r="B13" s="54"/>
      <c r="C13" s="54"/>
      <c r="D13" s="54"/>
      <c r="E13" s="54"/>
      <c r="F13" s="54"/>
      <c r="G13" s="54"/>
      <c r="H13" s="54"/>
      <c r="I13" s="54"/>
    </row>
    <row r="14" spans="1:9" x14ac:dyDescent="0.2">
      <c r="A14" s="54" t="s">
        <v>30</v>
      </c>
      <c r="B14" s="54"/>
      <c r="C14" s="54"/>
      <c r="D14" s="54"/>
      <c r="E14" s="54"/>
      <c r="F14" s="54"/>
      <c r="G14" s="54"/>
      <c r="H14" s="54"/>
      <c r="I14" s="54"/>
    </row>
    <row r="15" spans="1:9" x14ac:dyDescent="0.2">
      <c r="A15" s="63" t="s">
        <v>464</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27</v>
      </c>
      <c r="B17" s="54"/>
      <c r="C17" s="54"/>
      <c r="D17" s="54"/>
      <c r="E17" s="54"/>
      <c r="F17" s="54"/>
      <c r="G17" s="54"/>
      <c r="H17" s="54"/>
      <c r="I17" s="54"/>
    </row>
    <row r="18" spans="1:9" x14ac:dyDescent="0.2">
      <c r="A18" s="54"/>
      <c r="B18" s="54"/>
      <c r="C18" s="54"/>
      <c r="D18" s="54"/>
      <c r="E18" s="54"/>
      <c r="F18" s="54"/>
      <c r="G18" s="54"/>
      <c r="H18" s="54"/>
      <c r="I18" s="54"/>
    </row>
    <row r="19" spans="1:9" x14ac:dyDescent="0.2">
      <c r="A19" s="63" t="s">
        <v>26</v>
      </c>
      <c r="B19" s="54"/>
      <c r="C19" s="54"/>
      <c r="D19" s="54"/>
      <c r="E19" s="54"/>
      <c r="F19" s="54"/>
      <c r="G19" s="54"/>
      <c r="H19" s="54"/>
      <c r="I19" s="54"/>
    </row>
    <row r="20" spans="1:9" x14ac:dyDescent="0.2">
      <c r="A20" s="63" t="s">
        <v>465</v>
      </c>
      <c r="C20" s="71"/>
      <c r="D20" s="71"/>
      <c r="E20" s="71"/>
      <c r="F20" s="71"/>
      <c r="G20" s="71"/>
      <c r="H20" s="71"/>
      <c r="I20" s="71"/>
    </row>
    <row r="21" spans="1:9" x14ac:dyDescent="0.2">
      <c r="A21" s="63" t="s">
        <v>466</v>
      </c>
      <c r="B21" s="71"/>
      <c r="C21" s="71"/>
      <c r="D21" s="71"/>
      <c r="E21" s="71"/>
      <c r="F21" s="71"/>
      <c r="G21" s="71"/>
      <c r="H21" s="71"/>
      <c r="I21" s="71"/>
    </row>
    <row r="22" spans="1:9" x14ac:dyDescent="0.2">
      <c r="A22" s="39" t="s">
        <v>24</v>
      </c>
      <c r="B22" s="38"/>
      <c r="C22" s="38"/>
      <c r="D22" s="38"/>
      <c r="E22" s="38"/>
      <c r="F22" s="38"/>
      <c r="G22" s="96"/>
      <c r="H22" s="96"/>
      <c r="I22" s="97"/>
    </row>
    <row r="23" spans="1:9" x14ac:dyDescent="0.2">
      <c r="A23" s="8"/>
      <c r="B23" s="7"/>
      <c r="C23" s="36" t="s">
        <v>23</v>
      </c>
      <c r="D23" s="36" t="s">
        <v>22</v>
      </c>
      <c r="E23" s="36" t="s">
        <v>21</v>
      </c>
      <c r="F23" s="36" t="s">
        <v>20</v>
      </c>
      <c r="G23" s="84" t="s">
        <v>19</v>
      </c>
      <c r="H23" s="84" t="s">
        <v>18</v>
      </c>
      <c r="I23" s="84" t="s">
        <v>17</v>
      </c>
    </row>
    <row r="24" spans="1:9" x14ac:dyDescent="0.2">
      <c r="A24" s="8"/>
      <c r="B24" s="7"/>
      <c r="C24" s="35" t="s">
        <v>16</v>
      </c>
      <c r="D24" s="34" t="s">
        <v>16</v>
      </c>
      <c r="E24" s="33" t="s">
        <v>16</v>
      </c>
      <c r="F24" s="33" t="s">
        <v>16</v>
      </c>
      <c r="G24" s="67" t="s">
        <v>15</v>
      </c>
      <c r="H24" s="67" t="s">
        <v>15</v>
      </c>
      <c r="I24" s="67" t="s">
        <v>15</v>
      </c>
    </row>
    <row r="25" spans="1:9" x14ac:dyDescent="0.2">
      <c r="A25" s="8" t="s">
        <v>14</v>
      </c>
      <c r="B25" s="7"/>
      <c r="C25" s="23"/>
      <c r="D25" s="1"/>
      <c r="E25" s="1">
        <v>712768</v>
      </c>
      <c r="F25" s="1"/>
      <c r="G25" s="2"/>
      <c r="H25" s="2">
        <v>475000</v>
      </c>
      <c r="I25" s="2">
        <v>550000</v>
      </c>
    </row>
    <row r="26" spans="1:9" x14ac:dyDescent="0.2">
      <c r="A26" s="8" t="s">
        <v>13</v>
      </c>
      <c r="B26" s="7"/>
      <c r="C26" s="23">
        <v>75084</v>
      </c>
      <c r="D26" s="1">
        <f t="shared" ref="D26:I26" si="0">C37</f>
        <v>87825</v>
      </c>
      <c r="E26" s="1">
        <f t="shared" si="0"/>
        <v>104241</v>
      </c>
      <c r="F26" s="1">
        <f t="shared" si="0"/>
        <v>105166</v>
      </c>
      <c r="G26" s="2">
        <f t="shared" si="0"/>
        <v>16774</v>
      </c>
      <c r="H26" s="2">
        <f t="shared" si="0"/>
        <v>23274</v>
      </c>
      <c r="I26" s="2">
        <f t="shared" si="0"/>
        <v>146274</v>
      </c>
    </row>
    <row r="27" spans="1:9" x14ac:dyDescent="0.2">
      <c r="A27" s="8" t="s">
        <v>12</v>
      </c>
      <c r="B27" s="7"/>
      <c r="C27" s="1">
        <v>447025</v>
      </c>
      <c r="D27" s="1">
        <v>115911</v>
      </c>
      <c r="E27" s="1">
        <v>108735</v>
      </c>
      <c r="F27" s="1">
        <v>378774</v>
      </c>
      <c r="G27" s="2">
        <v>275000</v>
      </c>
      <c r="H27" s="2">
        <v>312500</v>
      </c>
      <c r="I27" s="2">
        <v>395200</v>
      </c>
    </row>
    <row r="28" spans="1:9" x14ac:dyDescent="0.2">
      <c r="A28" s="8" t="s">
        <v>11</v>
      </c>
      <c r="B28" s="7"/>
      <c r="C28" s="1">
        <v>434284</v>
      </c>
      <c r="D28" s="1">
        <v>99495</v>
      </c>
      <c r="E28" s="23">
        <v>107810</v>
      </c>
      <c r="F28" s="23">
        <v>467166</v>
      </c>
      <c r="G28" s="2">
        <v>268500</v>
      </c>
      <c r="H28" s="2">
        <v>189500</v>
      </c>
      <c r="I28" s="2">
        <v>315400</v>
      </c>
    </row>
    <row r="29" spans="1:9" x14ac:dyDescent="0.2">
      <c r="A29" s="8"/>
      <c r="B29" s="7"/>
      <c r="C29" s="23"/>
      <c r="D29" s="1"/>
      <c r="E29" s="1"/>
      <c r="F29" s="1"/>
      <c r="G29" s="2"/>
      <c r="H29" s="2"/>
      <c r="I29" s="2"/>
    </row>
    <row r="30" spans="1:9" x14ac:dyDescent="0.2">
      <c r="A30" s="26" t="s">
        <v>10</v>
      </c>
      <c r="B30" s="32"/>
      <c r="C30" s="29"/>
      <c r="D30" s="29"/>
      <c r="E30" s="29"/>
      <c r="F30" s="29"/>
      <c r="G30" s="29"/>
      <c r="H30" s="29"/>
      <c r="I30" s="24"/>
    </row>
    <row r="31" spans="1:9" x14ac:dyDescent="0.2">
      <c r="A31" s="31" t="s">
        <v>9</v>
      </c>
      <c r="B31" s="25"/>
      <c r="C31" s="24"/>
      <c r="D31" s="30"/>
      <c r="E31" s="29"/>
      <c r="F31" s="29"/>
      <c r="G31" s="29"/>
      <c r="H31" s="29"/>
      <c r="I31" s="24"/>
    </row>
    <row r="32" spans="1:9" x14ac:dyDescent="0.2">
      <c r="A32" s="28"/>
      <c r="B32" s="27"/>
      <c r="C32" s="24">
        <v>0</v>
      </c>
      <c r="D32" s="2">
        <v>0</v>
      </c>
      <c r="E32" s="2">
        <v>0</v>
      </c>
      <c r="F32" s="2">
        <v>0</v>
      </c>
      <c r="G32" s="2"/>
      <c r="H32" s="2"/>
      <c r="I32" s="2"/>
    </row>
    <row r="33" spans="1:9" x14ac:dyDescent="0.2">
      <c r="A33" s="28"/>
      <c r="B33" s="27"/>
      <c r="C33" s="24"/>
      <c r="D33" s="2"/>
      <c r="E33" s="2"/>
      <c r="F33" s="2"/>
      <c r="G33" s="2"/>
      <c r="H33" s="2"/>
      <c r="I33" s="2"/>
    </row>
    <row r="34" spans="1:9" x14ac:dyDescent="0.2">
      <c r="A34" s="28"/>
      <c r="B34" s="27"/>
      <c r="C34" s="24"/>
      <c r="D34" s="2"/>
      <c r="E34" s="2"/>
      <c r="F34" s="2"/>
      <c r="G34" s="2"/>
      <c r="H34" s="2"/>
      <c r="I34" s="2"/>
    </row>
    <row r="35" spans="1:9" x14ac:dyDescent="0.2">
      <c r="A35" s="26" t="s">
        <v>8</v>
      </c>
      <c r="B35" s="25"/>
      <c r="C35" s="24">
        <f t="shared" ref="C35:I35" si="1">SUM(C32:C34)</f>
        <v>0</v>
      </c>
      <c r="D35" s="24">
        <f t="shared" si="1"/>
        <v>0</v>
      </c>
      <c r="E35" s="24">
        <f t="shared" si="1"/>
        <v>0</v>
      </c>
      <c r="F35" s="24">
        <f t="shared" si="1"/>
        <v>0</v>
      </c>
      <c r="G35" s="24">
        <f t="shared" si="1"/>
        <v>0</v>
      </c>
      <c r="H35" s="24">
        <f t="shared" si="1"/>
        <v>0</v>
      </c>
      <c r="I35" s="24">
        <f t="shared" si="1"/>
        <v>0</v>
      </c>
    </row>
    <row r="36" spans="1:9" x14ac:dyDescent="0.2">
      <c r="A36" s="8"/>
      <c r="B36" s="7"/>
      <c r="C36" s="23"/>
      <c r="D36" s="1"/>
      <c r="E36" s="1"/>
      <c r="F36" s="1"/>
      <c r="G36" s="2"/>
      <c r="H36" s="2"/>
      <c r="I36" s="2"/>
    </row>
    <row r="37" spans="1:9" x14ac:dyDescent="0.2">
      <c r="A37" s="8" t="s">
        <v>7</v>
      </c>
      <c r="B37" s="7"/>
      <c r="C37" s="23">
        <f>+C26+C27-C28+C35</f>
        <v>87825</v>
      </c>
      <c r="D37" s="23">
        <f t="shared" ref="D37:I37" si="2">+D26+D27-D28+D35</f>
        <v>104241</v>
      </c>
      <c r="E37" s="23">
        <f>+E26+E27-E28+E35</f>
        <v>105166</v>
      </c>
      <c r="F37" s="23">
        <f t="shared" si="2"/>
        <v>16774</v>
      </c>
      <c r="G37" s="24">
        <f>+G26+G27-G28+G35</f>
        <v>23274</v>
      </c>
      <c r="H37" s="24">
        <f>+H26+H27-H28+H35</f>
        <v>146274</v>
      </c>
      <c r="I37" s="24">
        <f t="shared" si="2"/>
        <v>226074</v>
      </c>
    </row>
    <row r="38" spans="1:9" x14ac:dyDescent="0.2">
      <c r="A38" s="22"/>
      <c r="B38" s="11"/>
      <c r="C38" s="21"/>
      <c r="D38" s="9"/>
      <c r="E38" s="9"/>
      <c r="F38" s="1"/>
      <c r="G38" s="2"/>
      <c r="H38" s="2"/>
      <c r="I38" s="2"/>
    </row>
    <row r="39" spans="1:9" x14ac:dyDescent="0.2">
      <c r="A39" s="8" t="s">
        <v>6</v>
      </c>
      <c r="B39" s="7"/>
      <c r="C39" s="9">
        <v>39497</v>
      </c>
      <c r="D39" s="9">
        <v>0</v>
      </c>
      <c r="E39" s="1">
        <v>267174</v>
      </c>
      <c r="F39" s="1">
        <v>100667</v>
      </c>
      <c r="G39" s="2">
        <v>22000</v>
      </c>
      <c r="H39" s="2">
        <v>140000</v>
      </c>
      <c r="I39" s="2">
        <v>185000</v>
      </c>
    </row>
    <row r="40" spans="1:9" x14ac:dyDescent="0.2">
      <c r="A40" s="22"/>
      <c r="B40" s="11"/>
      <c r="C40" s="21"/>
      <c r="D40" s="9"/>
      <c r="E40" s="9"/>
      <c r="F40" s="1"/>
      <c r="G40" s="2"/>
      <c r="H40" s="2"/>
      <c r="I40" s="2"/>
    </row>
    <row r="41" spans="1:9" x14ac:dyDescent="0.2">
      <c r="A41" s="8" t="s">
        <v>5</v>
      </c>
      <c r="B41" s="5"/>
      <c r="C41" s="20">
        <f>C37-C39</f>
        <v>48328</v>
      </c>
      <c r="D41" s="20">
        <f t="shared" ref="D41:I41" si="3">D37-D39</f>
        <v>104241</v>
      </c>
      <c r="E41" s="20">
        <f t="shared" si="3"/>
        <v>-162008</v>
      </c>
      <c r="F41" s="19">
        <f t="shared" si="3"/>
        <v>-83893</v>
      </c>
      <c r="G41" s="19">
        <f t="shared" si="3"/>
        <v>1274</v>
      </c>
      <c r="H41" s="19">
        <f t="shared" si="3"/>
        <v>6274</v>
      </c>
      <c r="I41" s="19">
        <f t="shared" si="3"/>
        <v>41074</v>
      </c>
    </row>
    <row r="42" spans="1:9" x14ac:dyDescent="0.2">
      <c r="A42" s="18"/>
      <c r="B42" s="18"/>
      <c r="C42" s="17"/>
      <c r="D42" s="17"/>
      <c r="E42" s="17"/>
      <c r="F42" s="17"/>
      <c r="G42" s="17"/>
      <c r="H42" s="17"/>
      <c r="I42" s="17"/>
    </row>
    <row r="43" spans="1:9" x14ac:dyDescent="0.2">
      <c r="A43" s="16" t="s">
        <v>4</v>
      </c>
      <c r="B43" s="15"/>
      <c r="C43" s="14"/>
      <c r="D43" s="14"/>
      <c r="E43" s="13"/>
      <c r="F43" s="13"/>
      <c r="G43" s="13"/>
      <c r="H43" s="13"/>
      <c r="I43" s="13"/>
    </row>
    <row r="44" spans="1:9" x14ac:dyDescent="0.2">
      <c r="A44" s="12" t="s">
        <v>3</v>
      </c>
      <c r="B44" s="11"/>
      <c r="C44" s="10"/>
      <c r="D44" s="10"/>
      <c r="E44" s="9"/>
      <c r="F44" s="9"/>
      <c r="G44" s="9"/>
      <c r="H44" s="9"/>
      <c r="I44" s="9"/>
    </row>
    <row r="45" spans="1:9" x14ac:dyDescent="0.2">
      <c r="A45" s="8"/>
      <c r="B45" s="7"/>
      <c r="C45" s="1"/>
      <c r="D45" s="1"/>
      <c r="E45" s="1"/>
      <c r="F45" s="1"/>
      <c r="G45" s="1"/>
      <c r="H45" s="1"/>
      <c r="I45" s="1"/>
    </row>
    <row r="46" spans="1:9" x14ac:dyDescent="0.2">
      <c r="A46" s="8" t="s">
        <v>2</v>
      </c>
      <c r="B46" s="7"/>
      <c r="C46" s="2"/>
      <c r="D46" s="2"/>
      <c r="E46" s="1"/>
      <c r="F46" s="1"/>
      <c r="G46" s="1"/>
      <c r="H46" s="1"/>
      <c r="I46" s="1"/>
    </row>
    <row r="47" spans="1:9" x14ac:dyDescent="0.2">
      <c r="A47" s="8"/>
      <c r="B47" s="7"/>
      <c r="C47" s="2"/>
      <c r="D47" s="2"/>
      <c r="E47" s="1"/>
      <c r="F47" s="1"/>
      <c r="G47" s="1"/>
      <c r="H47" s="1"/>
      <c r="I47" s="1"/>
    </row>
    <row r="48" spans="1:9" x14ac:dyDescent="0.2">
      <c r="A48" s="6" t="s">
        <v>1</v>
      </c>
      <c r="B48" s="5"/>
      <c r="C48" s="2"/>
      <c r="D48" s="2"/>
      <c r="E48" s="1"/>
      <c r="F48" s="1"/>
      <c r="G48" s="1"/>
      <c r="H48" s="1"/>
      <c r="I48" s="1"/>
    </row>
    <row r="49" spans="1:9" x14ac:dyDescent="0.2">
      <c r="A49" s="4" t="s">
        <v>0</v>
      </c>
      <c r="B49" s="3"/>
      <c r="C49" s="2"/>
      <c r="D49" s="2"/>
      <c r="E49" s="1"/>
      <c r="F49" s="1"/>
      <c r="G49" s="1"/>
      <c r="H49" s="1"/>
      <c r="I49" s="1"/>
    </row>
  </sheetData>
  <sheetProtection selectLockedCells="1"/>
  <mergeCells count="1">
    <mergeCell ref="A22:I22"/>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683F0-C36C-4A79-8002-9C3B60F8B530}">
  <sheetPr>
    <pageSetUpPr fitToPage="1"/>
  </sheetPr>
  <dimension ref="A1:I47"/>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72" t="s">
        <v>50</v>
      </c>
      <c r="B2" s="73" t="s">
        <v>49</v>
      </c>
      <c r="C2" s="73"/>
      <c r="D2" s="73"/>
      <c r="E2" s="72"/>
      <c r="F2" s="72"/>
      <c r="G2" s="101" t="s">
        <v>48</v>
      </c>
      <c r="H2" s="73" t="s">
        <v>467</v>
      </c>
      <c r="I2" s="73"/>
    </row>
    <row r="3" spans="1:9" x14ac:dyDescent="0.2">
      <c r="A3" s="72" t="s">
        <v>46</v>
      </c>
      <c r="B3" s="73" t="s">
        <v>436</v>
      </c>
      <c r="C3" s="73"/>
      <c r="D3" s="73"/>
      <c r="E3" s="72"/>
      <c r="F3" s="72"/>
      <c r="G3" s="101" t="s">
        <v>44</v>
      </c>
      <c r="H3" s="74" t="s">
        <v>468</v>
      </c>
      <c r="I3" s="74"/>
    </row>
    <row r="4" spans="1:9" x14ac:dyDescent="0.2">
      <c r="A4" s="72" t="s">
        <v>42</v>
      </c>
      <c r="B4" s="73" t="s">
        <v>469</v>
      </c>
      <c r="C4" s="73"/>
      <c r="D4" s="73"/>
      <c r="E4" s="72"/>
      <c r="F4" s="72"/>
      <c r="G4" s="101" t="s">
        <v>40</v>
      </c>
      <c r="H4" s="73" t="s">
        <v>39</v>
      </c>
      <c r="I4" s="73"/>
    </row>
    <row r="5" spans="1:9" x14ac:dyDescent="0.2">
      <c r="A5" s="72" t="s">
        <v>38</v>
      </c>
      <c r="B5" s="57" t="s">
        <v>314</v>
      </c>
      <c r="C5" s="74"/>
      <c r="D5" s="74"/>
      <c r="E5" s="72"/>
      <c r="F5" s="72"/>
      <c r="G5" s="101" t="s">
        <v>36</v>
      </c>
      <c r="H5" s="74" t="s">
        <v>470</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72"/>
      <c r="D8" s="72"/>
      <c r="E8" s="72"/>
      <c r="F8" s="72"/>
      <c r="G8" s="72"/>
      <c r="H8" s="72"/>
      <c r="I8" s="72"/>
    </row>
    <row r="9" spans="1:9" x14ac:dyDescent="0.2">
      <c r="A9" s="72" t="s">
        <v>471</v>
      </c>
      <c r="B9" s="72"/>
      <c r="C9" s="72"/>
      <c r="D9" s="72"/>
      <c r="E9" s="72"/>
      <c r="F9" s="72"/>
      <c r="G9" s="72"/>
      <c r="H9" s="72"/>
      <c r="I9" s="72"/>
    </row>
    <row r="10" spans="1:9" x14ac:dyDescent="0.2">
      <c r="A10" s="72" t="s">
        <v>472</v>
      </c>
      <c r="B10" s="72"/>
      <c r="C10" s="72"/>
      <c r="D10" s="72"/>
      <c r="E10" s="72"/>
      <c r="F10" s="72"/>
      <c r="G10" s="72"/>
      <c r="H10" s="72"/>
      <c r="I10" s="72"/>
    </row>
    <row r="11" spans="1:9" x14ac:dyDescent="0.2">
      <c r="A11" s="72" t="s">
        <v>32</v>
      </c>
      <c r="B11" s="72"/>
      <c r="C11" s="72"/>
      <c r="D11" s="72"/>
      <c r="E11" s="72"/>
      <c r="F11" s="72"/>
      <c r="G11" s="72"/>
      <c r="H11" s="72"/>
      <c r="I11" s="72"/>
    </row>
    <row r="12" spans="1:9" x14ac:dyDescent="0.2">
      <c r="A12" s="72" t="s">
        <v>473</v>
      </c>
      <c r="B12" s="72"/>
      <c r="C12" s="72"/>
      <c r="D12" s="72"/>
      <c r="E12" s="72"/>
      <c r="F12" s="72"/>
      <c r="G12" s="72"/>
      <c r="H12" s="72"/>
      <c r="I12" s="72"/>
    </row>
    <row r="13" spans="1:9" x14ac:dyDescent="0.2">
      <c r="A13" s="72" t="s">
        <v>30</v>
      </c>
      <c r="B13" s="72"/>
      <c r="C13" s="72"/>
      <c r="D13" s="72"/>
      <c r="E13" s="72"/>
      <c r="F13" s="72"/>
      <c r="G13" s="72"/>
      <c r="H13" s="72"/>
      <c r="I13" s="72"/>
    </row>
    <row r="14" spans="1:9" x14ac:dyDescent="0.2">
      <c r="A14" s="72" t="s">
        <v>474</v>
      </c>
      <c r="B14" s="72"/>
      <c r="C14" s="72"/>
      <c r="D14" s="72"/>
      <c r="E14" s="72"/>
      <c r="F14" s="72"/>
      <c r="G14" s="72"/>
      <c r="H14" s="72"/>
      <c r="I14" s="72"/>
    </row>
    <row r="15" spans="1:9" x14ac:dyDescent="0.2">
      <c r="A15" s="72" t="s">
        <v>475</v>
      </c>
      <c r="B15" s="72"/>
      <c r="C15" s="72"/>
      <c r="D15" s="72"/>
      <c r="E15" s="72"/>
      <c r="F15" s="72"/>
      <c r="G15" s="72"/>
      <c r="H15" s="72"/>
      <c r="I15" s="72"/>
    </row>
    <row r="16" spans="1:9" x14ac:dyDescent="0.2">
      <c r="A16" s="72" t="s">
        <v>27</v>
      </c>
      <c r="B16" s="72"/>
      <c r="C16" s="72"/>
      <c r="D16" s="72"/>
      <c r="E16" s="72"/>
      <c r="F16" s="72"/>
      <c r="G16" s="72"/>
      <c r="H16" s="72"/>
      <c r="I16" s="72"/>
    </row>
    <row r="17" spans="1:9" x14ac:dyDescent="0.2">
      <c r="A17" s="72"/>
      <c r="B17" s="72"/>
      <c r="C17" s="72"/>
      <c r="D17" s="72"/>
      <c r="E17" s="72"/>
      <c r="F17" s="72"/>
      <c r="G17" s="72"/>
      <c r="H17" s="72"/>
      <c r="I17" s="72"/>
    </row>
    <row r="18" spans="1:9" x14ac:dyDescent="0.2">
      <c r="A18" s="72" t="s">
        <v>26</v>
      </c>
      <c r="B18" s="63" t="s">
        <v>476</v>
      </c>
      <c r="C18" s="72"/>
      <c r="D18" s="72"/>
      <c r="E18" s="72"/>
      <c r="F18" s="72"/>
      <c r="G18" s="72"/>
      <c r="H18" s="72"/>
      <c r="I18" s="72"/>
    </row>
    <row r="19" spans="1:9" x14ac:dyDescent="0.2">
      <c r="A19" s="46"/>
      <c r="B19" s="46"/>
      <c r="C19" s="46"/>
      <c r="D19" s="46"/>
      <c r="E19" s="46"/>
      <c r="F19" s="46"/>
      <c r="G19" s="46"/>
      <c r="H19" s="46"/>
      <c r="I19" s="46"/>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1">
        <v>48895</v>
      </c>
      <c r="D23" s="1">
        <v>46600</v>
      </c>
      <c r="E23" s="1">
        <v>47695</v>
      </c>
      <c r="F23" s="1">
        <v>46775</v>
      </c>
      <c r="G23" s="2">
        <v>50000</v>
      </c>
      <c r="H23" s="2">
        <v>50000</v>
      </c>
      <c r="I23" s="2">
        <v>50000</v>
      </c>
    </row>
    <row r="24" spans="1:9" x14ac:dyDescent="0.2">
      <c r="A24" s="8" t="s">
        <v>13</v>
      </c>
      <c r="B24" s="7"/>
      <c r="C24" s="23">
        <v>30021</v>
      </c>
      <c r="D24" s="1">
        <f t="shared" ref="D24:I24" si="0">C35</f>
        <v>29252</v>
      </c>
      <c r="E24" s="1">
        <f t="shared" si="0"/>
        <v>34513</v>
      </c>
      <c r="F24" s="1">
        <f t="shared" si="0"/>
        <v>37767</v>
      </c>
      <c r="G24" s="2">
        <f t="shared" si="0"/>
        <v>4327</v>
      </c>
      <c r="H24" s="2">
        <f t="shared" si="0"/>
        <v>4827</v>
      </c>
      <c r="I24" s="2">
        <f t="shared" si="0"/>
        <v>7227</v>
      </c>
    </row>
    <row r="25" spans="1:9" x14ac:dyDescent="0.2">
      <c r="A25" s="8" t="s">
        <v>12</v>
      </c>
      <c r="B25" s="7"/>
      <c r="C25" s="1">
        <v>26190</v>
      </c>
      <c r="D25" s="1">
        <v>53975</v>
      </c>
      <c r="E25" s="1">
        <v>33028</v>
      </c>
      <c r="F25" s="1">
        <v>50709</v>
      </c>
      <c r="G25" s="2">
        <v>45000</v>
      </c>
      <c r="H25" s="2">
        <v>48000</v>
      </c>
      <c r="I25" s="2">
        <v>49500</v>
      </c>
    </row>
    <row r="26" spans="1:9" x14ac:dyDescent="0.2">
      <c r="A26" s="8" t="s">
        <v>11</v>
      </c>
      <c r="B26" s="7"/>
      <c r="C26" s="1">
        <v>26959</v>
      </c>
      <c r="D26" s="1">
        <v>48714</v>
      </c>
      <c r="E26" s="23">
        <v>29774</v>
      </c>
      <c r="F26" s="23">
        <v>84149</v>
      </c>
      <c r="G26" s="2">
        <v>44500</v>
      </c>
      <c r="H26" s="2">
        <v>45600</v>
      </c>
      <c r="I26" s="2">
        <v>47500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29252</v>
      </c>
      <c r="D35" s="23">
        <f t="shared" ref="D35:I35" si="2">+D24+D25-D26+D33</f>
        <v>34513</v>
      </c>
      <c r="E35" s="23">
        <f>+E24+E25-E26+E33</f>
        <v>37767</v>
      </c>
      <c r="F35" s="23">
        <f t="shared" si="2"/>
        <v>4327</v>
      </c>
      <c r="G35" s="24">
        <f>+G24+G25-G26+G33</f>
        <v>4827</v>
      </c>
      <c r="H35" s="24">
        <f>+H24+H25-H26+H33</f>
        <v>7227</v>
      </c>
      <c r="I35" s="24">
        <f t="shared" si="2"/>
        <v>9227</v>
      </c>
    </row>
    <row r="36" spans="1:9" x14ac:dyDescent="0.2">
      <c r="A36" s="22"/>
      <c r="B36" s="11"/>
      <c r="C36" s="21"/>
      <c r="D36" s="9"/>
      <c r="E36" s="9"/>
      <c r="F36" s="1"/>
      <c r="G36" s="2"/>
      <c r="H36" s="2"/>
      <c r="I36" s="2"/>
    </row>
    <row r="37" spans="1:9" x14ac:dyDescent="0.2">
      <c r="A37" s="8" t="s">
        <v>6</v>
      </c>
      <c r="B37" s="7"/>
      <c r="C37" s="9">
        <v>25352</v>
      </c>
      <c r="D37" s="9">
        <v>20000</v>
      </c>
      <c r="E37" s="1">
        <f>18500+7440</f>
        <v>25940</v>
      </c>
      <c r="F37" s="1">
        <v>12007</v>
      </c>
      <c r="G37" s="2">
        <v>4000</v>
      </c>
      <c r="H37" s="2">
        <v>6500</v>
      </c>
      <c r="I37" s="2">
        <v>8000</v>
      </c>
    </row>
    <row r="38" spans="1:9" x14ac:dyDescent="0.2">
      <c r="A38" s="22"/>
      <c r="B38" s="11"/>
      <c r="C38" s="21"/>
      <c r="D38" s="9"/>
      <c r="E38" s="9"/>
      <c r="F38" s="1"/>
      <c r="G38" s="1"/>
      <c r="H38" s="1"/>
      <c r="I38" s="1"/>
    </row>
    <row r="39" spans="1:9" x14ac:dyDescent="0.2">
      <c r="A39" s="8" t="s">
        <v>5</v>
      </c>
      <c r="B39" s="5"/>
      <c r="C39" s="20">
        <f>C35-C37</f>
        <v>3900</v>
      </c>
      <c r="D39" s="20">
        <f t="shared" ref="D39:I39" si="3">D35-D37</f>
        <v>14513</v>
      </c>
      <c r="E39" s="20">
        <f t="shared" si="3"/>
        <v>11827</v>
      </c>
      <c r="F39" s="19">
        <f t="shared" si="3"/>
        <v>-7680</v>
      </c>
      <c r="G39" s="19">
        <f t="shared" si="3"/>
        <v>827</v>
      </c>
      <c r="H39" s="19">
        <f t="shared" si="3"/>
        <v>727</v>
      </c>
      <c r="I39" s="19">
        <f t="shared" si="3"/>
        <v>1227</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0E6DF-51E0-49FA-9AA0-9A43C42EA9F4}">
  <sheetPr>
    <pageSetUpPr fitToPage="1"/>
  </sheetPr>
  <dimension ref="A1:I45"/>
  <sheetViews>
    <sheetView zoomScaleNormal="100" workbookViewId="0">
      <selection activeCell="F36" sqref="F36"/>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567</v>
      </c>
      <c r="I2" s="55"/>
    </row>
    <row r="3" spans="1:9" x14ac:dyDescent="0.2">
      <c r="A3" s="54" t="s">
        <v>46</v>
      </c>
      <c r="B3" s="55" t="s">
        <v>568</v>
      </c>
      <c r="C3" s="55"/>
      <c r="D3" s="55"/>
      <c r="E3" s="71"/>
      <c r="F3" s="54"/>
      <c r="G3" s="56" t="s">
        <v>44</v>
      </c>
      <c r="H3" s="58" t="s">
        <v>569</v>
      </c>
      <c r="I3" s="59"/>
    </row>
    <row r="4" spans="1:9" x14ac:dyDescent="0.2">
      <c r="A4" s="54" t="s">
        <v>42</v>
      </c>
      <c r="B4" s="57" t="s">
        <v>570</v>
      </c>
      <c r="C4" s="55"/>
      <c r="D4" s="55"/>
      <c r="E4" s="71"/>
      <c r="F4" s="54"/>
      <c r="G4" s="56" t="s">
        <v>40</v>
      </c>
      <c r="H4" s="55" t="s">
        <v>39</v>
      </c>
      <c r="I4" s="55"/>
    </row>
    <row r="5" spans="1:9" x14ac:dyDescent="0.2">
      <c r="A5" s="54" t="s">
        <v>38</v>
      </c>
      <c r="B5" s="57" t="s">
        <v>37</v>
      </c>
      <c r="C5" s="59"/>
      <c r="D5" s="59"/>
      <c r="E5" s="71"/>
      <c r="F5" s="54"/>
      <c r="G5" s="56" t="s">
        <v>36</v>
      </c>
      <c r="H5" s="59" t="s">
        <v>571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63" t="s">
        <v>572</v>
      </c>
      <c r="B9" s="54"/>
      <c r="C9" s="71"/>
      <c r="D9" s="71"/>
      <c r="E9" s="71"/>
      <c r="F9" s="71"/>
      <c r="G9" s="71"/>
      <c r="H9" s="71"/>
      <c r="I9" s="71"/>
    </row>
    <row r="10" spans="1:9" x14ac:dyDescent="0.2">
      <c r="A10" s="54" t="s">
        <v>32</v>
      </c>
      <c r="B10" s="54"/>
      <c r="C10" s="71"/>
      <c r="D10" s="71"/>
      <c r="E10" s="71"/>
      <c r="F10" s="71"/>
      <c r="G10" s="71"/>
      <c r="H10" s="71"/>
      <c r="I10" s="71"/>
    </row>
    <row r="11" spans="1:9" x14ac:dyDescent="0.2">
      <c r="A11" s="63" t="s">
        <v>573</v>
      </c>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81" t="s">
        <v>574</v>
      </c>
      <c r="B17" s="71"/>
      <c r="C17" s="71"/>
      <c r="D17" s="71"/>
      <c r="E17" s="71"/>
      <c r="F17" s="71"/>
      <c r="G17" s="71"/>
      <c r="H17" s="71"/>
      <c r="I17" s="71"/>
    </row>
    <row r="18" spans="1:9" x14ac:dyDescent="0.2">
      <c r="A18" s="161" t="s">
        <v>24</v>
      </c>
      <c r="B18" s="162"/>
      <c r="C18" s="162"/>
      <c r="D18" s="162"/>
      <c r="E18" s="162"/>
      <c r="F18" s="162"/>
      <c r="G18" s="162"/>
      <c r="H18" s="162"/>
      <c r="I18" s="163"/>
    </row>
    <row r="19" spans="1:9" x14ac:dyDescent="0.2">
      <c r="A19" s="182"/>
      <c r="B19" s="183"/>
      <c r="C19" s="184" t="s">
        <v>23</v>
      </c>
      <c r="D19" s="184" t="s">
        <v>22</v>
      </c>
      <c r="E19" s="184" t="s">
        <v>21</v>
      </c>
      <c r="F19" s="184" t="s">
        <v>20</v>
      </c>
      <c r="G19" s="84" t="s">
        <v>19</v>
      </c>
      <c r="H19" s="84" t="s">
        <v>18</v>
      </c>
      <c r="I19" s="84" t="s">
        <v>17</v>
      </c>
    </row>
    <row r="20" spans="1:9" x14ac:dyDescent="0.2">
      <c r="A20" s="8"/>
      <c r="B20" s="7"/>
      <c r="C20" s="35" t="s">
        <v>16</v>
      </c>
      <c r="D20" s="34" t="s">
        <v>16</v>
      </c>
      <c r="E20" s="33" t="s">
        <v>16</v>
      </c>
      <c r="F20" s="33" t="s">
        <v>16</v>
      </c>
      <c r="G20" s="67" t="s">
        <v>15</v>
      </c>
      <c r="H20" s="67" t="s">
        <v>15</v>
      </c>
      <c r="I20" s="67" t="s">
        <v>15</v>
      </c>
    </row>
    <row r="21" spans="1:9" x14ac:dyDescent="0.2">
      <c r="A21" s="8" t="s">
        <v>14</v>
      </c>
      <c r="B21" s="7"/>
      <c r="C21" s="23"/>
      <c r="D21" s="1"/>
      <c r="E21" s="1"/>
      <c r="F21" s="1"/>
      <c r="G21" s="2"/>
      <c r="H21" s="2">
        <v>0</v>
      </c>
      <c r="I21" s="2">
        <v>0</v>
      </c>
    </row>
    <row r="22" spans="1:9" x14ac:dyDescent="0.2">
      <c r="A22" s="8" t="s">
        <v>13</v>
      </c>
      <c r="B22" s="7"/>
      <c r="C22" s="23">
        <v>508344</v>
      </c>
      <c r="D22" s="1">
        <f t="shared" ref="D22:I22" si="0">C33</f>
        <v>223565</v>
      </c>
      <c r="E22" s="1">
        <f t="shared" si="0"/>
        <v>223565</v>
      </c>
      <c r="F22" s="1">
        <f t="shared" si="0"/>
        <v>0</v>
      </c>
      <c r="G22" s="2">
        <f t="shared" si="0"/>
        <v>0</v>
      </c>
      <c r="H22" s="2">
        <f t="shared" si="0"/>
        <v>0</v>
      </c>
      <c r="I22" s="2">
        <f t="shared" si="0"/>
        <v>0</v>
      </c>
    </row>
    <row r="23" spans="1:9" x14ac:dyDescent="0.2">
      <c r="A23" s="8" t="s">
        <v>12</v>
      </c>
      <c r="B23" s="7"/>
      <c r="C23" s="1">
        <v>0</v>
      </c>
      <c r="D23" s="1">
        <v>0</v>
      </c>
      <c r="E23" s="1">
        <v>0</v>
      </c>
      <c r="F23" s="1">
        <v>0</v>
      </c>
      <c r="G23" s="2">
        <v>0</v>
      </c>
      <c r="H23" s="2">
        <v>0</v>
      </c>
      <c r="I23" s="2">
        <v>0</v>
      </c>
    </row>
    <row r="24" spans="1:9" x14ac:dyDescent="0.2">
      <c r="A24" s="8" t="s">
        <v>11</v>
      </c>
      <c r="B24" s="7"/>
      <c r="C24" s="1">
        <v>284779</v>
      </c>
      <c r="D24" s="1">
        <v>0</v>
      </c>
      <c r="E24" s="23">
        <v>223565</v>
      </c>
      <c r="F24" s="23">
        <v>0</v>
      </c>
      <c r="G24" s="2">
        <v>0</v>
      </c>
      <c r="H24" s="2">
        <v>0</v>
      </c>
      <c r="I24" s="2">
        <v>0</v>
      </c>
    </row>
    <row r="25" spans="1:9" x14ac:dyDescent="0.2">
      <c r="A25" s="8"/>
      <c r="B25" s="7"/>
      <c r="C25" s="23"/>
      <c r="D25" s="1"/>
      <c r="E25" s="1"/>
      <c r="F25" s="1"/>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8"/>
      <c r="B32" s="7"/>
      <c r="C32" s="23"/>
      <c r="D32" s="1"/>
      <c r="E32" s="1"/>
      <c r="F32" s="1"/>
      <c r="G32" s="2"/>
      <c r="H32" s="2"/>
      <c r="I32" s="2"/>
    </row>
    <row r="33" spans="1:9" x14ac:dyDescent="0.2">
      <c r="A33" s="8" t="s">
        <v>7</v>
      </c>
      <c r="B33" s="7"/>
      <c r="C33" s="23">
        <f>+C22+C23-C24+C31</f>
        <v>223565</v>
      </c>
      <c r="D33" s="23">
        <f t="shared" ref="D33:I33" si="2">+D22+D23-D24+D31</f>
        <v>223565</v>
      </c>
      <c r="E33" s="23">
        <f>+E22+E23-E24+E31</f>
        <v>0</v>
      </c>
      <c r="F33" s="23">
        <f t="shared" si="2"/>
        <v>0</v>
      </c>
      <c r="G33" s="24">
        <f>+G22+G23-G24+G31</f>
        <v>0</v>
      </c>
      <c r="H33" s="24">
        <f>+H22+H23-H24+H31</f>
        <v>0</v>
      </c>
      <c r="I33" s="24">
        <f t="shared" si="2"/>
        <v>0</v>
      </c>
    </row>
    <row r="34" spans="1:9" x14ac:dyDescent="0.2">
      <c r="A34" s="22"/>
      <c r="B34" s="11"/>
      <c r="C34" s="21"/>
      <c r="D34" s="9"/>
      <c r="E34" s="9"/>
      <c r="F34" s="1"/>
      <c r="G34" s="2"/>
      <c r="H34" s="2"/>
      <c r="I34" s="2"/>
    </row>
    <row r="35" spans="1:9" x14ac:dyDescent="0.2">
      <c r="A35" s="8" t="s">
        <v>6</v>
      </c>
      <c r="B35" s="7"/>
      <c r="C35" s="21">
        <v>0</v>
      </c>
      <c r="D35" s="9">
        <v>0</v>
      </c>
      <c r="E35" s="9">
        <v>0</v>
      </c>
      <c r="F35" s="1">
        <v>0</v>
      </c>
      <c r="G35" s="2">
        <v>0</v>
      </c>
      <c r="H35" s="2">
        <v>0</v>
      </c>
      <c r="I35" s="2">
        <v>0</v>
      </c>
    </row>
    <row r="36" spans="1:9" x14ac:dyDescent="0.2">
      <c r="A36" s="22"/>
      <c r="B36" s="11"/>
      <c r="C36" s="21"/>
      <c r="D36" s="9"/>
      <c r="E36" s="9"/>
      <c r="F36" s="1"/>
      <c r="G36" s="2"/>
      <c r="H36" s="2"/>
      <c r="I36" s="2"/>
    </row>
    <row r="37" spans="1:9" x14ac:dyDescent="0.2">
      <c r="A37" s="8" t="s">
        <v>5</v>
      </c>
      <c r="B37" s="5"/>
      <c r="C37" s="20">
        <f>C33-C35</f>
        <v>223565</v>
      </c>
      <c r="D37" s="20">
        <f t="shared" ref="D37:I37" si="3">D33-D35</f>
        <v>223565</v>
      </c>
      <c r="E37" s="20">
        <f t="shared" si="3"/>
        <v>0</v>
      </c>
      <c r="F37" s="19">
        <f t="shared" si="3"/>
        <v>0</v>
      </c>
      <c r="G37" s="68">
        <f t="shared" si="3"/>
        <v>0</v>
      </c>
      <c r="H37" s="68">
        <f t="shared" si="3"/>
        <v>0</v>
      </c>
      <c r="I37" s="68">
        <f t="shared" si="3"/>
        <v>0</v>
      </c>
    </row>
    <row r="38" spans="1:9" x14ac:dyDescent="0.2">
      <c r="A38" s="18"/>
      <c r="B38" s="18"/>
      <c r="C38" s="17"/>
      <c r="D38" s="17"/>
      <c r="E38" s="17"/>
      <c r="F38" s="17"/>
      <c r="G38" s="76"/>
      <c r="H38" s="76"/>
      <c r="I38" s="76"/>
    </row>
    <row r="39" spans="1:9" x14ac:dyDescent="0.2">
      <c r="A39" s="16" t="s">
        <v>4</v>
      </c>
      <c r="B39" s="15"/>
      <c r="C39" s="14"/>
      <c r="D39" s="14"/>
      <c r="E39" s="13"/>
      <c r="F39" s="13"/>
      <c r="G39" s="13"/>
      <c r="H39" s="13"/>
      <c r="I39" s="13"/>
    </row>
    <row r="40" spans="1:9" x14ac:dyDescent="0.2">
      <c r="A40" s="12" t="s">
        <v>3</v>
      </c>
      <c r="B40" s="11"/>
      <c r="C40" s="10"/>
      <c r="D40" s="10"/>
      <c r="E40" s="9"/>
      <c r="F40" s="9"/>
      <c r="G40" s="9"/>
      <c r="H40" s="9"/>
      <c r="I40" s="9"/>
    </row>
    <row r="41" spans="1:9" x14ac:dyDescent="0.2">
      <c r="A41" s="8"/>
      <c r="B41" s="7"/>
      <c r="C41" s="1"/>
      <c r="D41" s="1"/>
      <c r="E41" s="1"/>
      <c r="F41" s="1"/>
      <c r="G41" s="1"/>
      <c r="H41" s="1"/>
      <c r="I41" s="1"/>
    </row>
    <row r="42" spans="1:9" x14ac:dyDescent="0.2">
      <c r="A42" s="8" t="s">
        <v>2</v>
      </c>
      <c r="B42" s="7"/>
      <c r="C42" s="2"/>
      <c r="D42" s="2"/>
      <c r="E42" s="1"/>
      <c r="F42" s="1"/>
      <c r="G42" s="1"/>
      <c r="H42" s="1"/>
      <c r="I42" s="1"/>
    </row>
    <row r="43" spans="1:9" x14ac:dyDescent="0.2">
      <c r="A43" s="8"/>
      <c r="B43" s="7"/>
      <c r="C43" s="2"/>
      <c r="D43" s="2"/>
      <c r="E43" s="1"/>
      <c r="F43" s="1"/>
      <c r="G43" s="1"/>
      <c r="H43" s="1"/>
      <c r="I43" s="1"/>
    </row>
    <row r="44" spans="1:9" x14ac:dyDescent="0.2">
      <c r="A44" s="6" t="s">
        <v>1</v>
      </c>
      <c r="B44" s="5"/>
      <c r="C44" s="2"/>
      <c r="D44" s="2"/>
      <c r="E44" s="1"/>
      <c r="F44" s="1"/>
      <c r="G44" s="1"/>
      <c r="H44" s="1"/>
      <c r="I44" s="1"/>
    </row>
    <row r="45" spans="1:9" x14ac:dyDescent="0.2">
      <c r="A45" s="4" t="s">
        <v>0</v>
      </c>
      <c r="B45" s="3"/>
      <c r="C45" s="2"/>
      <c r="D45" s="2"/>
      <c r="E45" s="1"/>
      <c r="F45" s="1"/>
      <c r="G45" s="1"/>
      <c r="H45" s="1"/>
      <c r="I45" s="1"/>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6E0F0-BBCA-404E-A9BC-9921CE59BADB}">
  <sheetPr>
    <pageSetUpPr fitToPage="1"/>
  </sheetPr>
  <dimension ref="A1:I45"/>
  <sheetViews>
    <sheetView topLeftCell="A2"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371</v>
      </c>
      <c r="I2" s="73"/>
    </row>
    <row r="3" spans="1:9" x14ac:dyDescent="0.2">
      <c r="A3" s="72" t="s">
        <v>46</v>
      </c>
      <c r="B3" s="73" t="s">
        <v>361</v>
      </c>
      <c r="C3" s="73"/>
      <c r="D3" s="73"/>
      <c r="E3" s="100"/>
      <c r="F3" s="72"/>
      <c r="G3" s="101" t="s">
        <v>44</v>
      </c>
      <c r="H3" s="103" t="s">
        <v>372</v>
      </c>
      <c r="I3" s="74"/>
    </row>
    <row r="4" spans="1:9" x14ac:dyDescent="0.2">
      <c r="A4" s="72" t="s">
        <v>42</v>
      </c>
      <c r="B4" s="102" t="s">
        <v>373</v>
      </c>
      <c r="C4" s="73"/>
      <c r="D4" s="73"/>
      <c r="E4" s="100"/>
      <c r="F4" s="72"/>
      <c r="G4" s="101" t="s">
        <v>40</v>
      </c>
      <c r="H4" s="73" t="s">
        <v>299</v>
      </c>
      <c r="I4" s="73"/>
    </row>
    <row r="5" spans="1:9" x14ac:dyDescent="0.2">
      <c r="A5" s="72" t="s">
        <v>38</v>
      </c>
      <c r="B5" s="102" t="s">
        <v>37</v>
      </c>
      <c r="C5" s="74"/>
      <c r="D5" s="74"/>
      <c r="E5" s="100"/>
      <c r="F5" s="72"/>
      <c r="G5" s="101" t="s">
        <v>36</v>
      </c>
      <c r="H5" s="103" t="s">
        <v>374</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29.25" customHeight="1" x14ac:dyDescent="0.2">
      <c r="A9" s="148" t="s">
        <v>375</v>
      </c>
      <c r="B9" s="148"/>
      <c r="C9" s="148"/>
      <c r="D9" s="148"/>
      <c r="E9" s="148"/>
      <c r="F9" s="148"/>
      <c r="G9" s="148"/>
      <c r="H9" s="148"/>
      <c r="I9" s="148"/>
    </row>
    <row r="10" spans="1:9" x14ac:dyDescent="0.2">
      <c r="A10" s="72" t="s">
        <v>32</v>
      </c>
      <c r="B10" s="72"/>
      <c r="C10" s="100"/>
      <c r="D10" s="100"/>
      <c r="E10" s="100"/>
      <c r="F10" s="100"/>
      <c r="G10" s="100"/>
      <c r="H10" s="100"/>
      <c r="I10" s="100"/>
    </row>
    <row r="11" spans="1:9" x14ac:dyDescent="0.2">
      <c r="A11" s="105" t="s">
        <v>376</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5" t="s">
        <v>377</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0"/>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9">
        <v>300000</v>
      </c>
      <c r="D21" s="119">
        <v>346448</v>
      </c>
      <c r="E21" s="119">
        <v>360000</v>
      </c>
      <c r="F21" s="119">
        <v>400000</v>
      </c>
      <c r="G21" s="120">
        <v>400000</v>
      </c>
      <c r="H21" s="120">
        <v>500000</v>
      </c>
      <c r="I21" s="120">
        <v>500000</v>
      </c>
    </row>
    <row r="22" spans="1:9" x14ac:dyDescent="0.2">
      <c r="A22" s="111" t="s">
        <v>13</v>
      </c>
      <c r="B22" s="112"/>
      <c r="C22" s="118">
        <v>269636</v>
      </c>
      <c r="D22" s="119">
        <f t="shared" ref="D22:I22" si="0">C33</f>
        <v>166780</v>
      </c>
      <c r="E22" s="119">
        <f t="shared" si="0"/>
        <v>170570</v>
      </c>
      <c r="F22" s="119">
        <f t="shared" si="0"/>
        <v>35275</v>
      </c>
      <c r="G22" s="120">
        <f t="shared" si="0"/>
        <v>263100</v>
      </c>
      <c r="H22" s="120">
        <f t="shared" si="0"/>
        <v>13100</v>
      </c>
      <c r="I22" s="120">
        <f t="shared" si="0"/>
        <v>13100</v>
      </c>
    </row>
    <row r="23" spans="1:9" x14ac:dyDescent="0.2">
      <c r="A23" s="111" t="s">
        <v>12</v>
      </c>
      <c r="B23" s="112"/>
      <c r="C23" s="119">
        <v>340518</v>
      </c>
      <c r="D23" s="119">
        <v>282195</v>
      </c>
      <c r="E23" s="119">
        <v>56552</v>
      </c>
      <c r="F23" s="119">
        <v>370148</v>
      </c>
      <c r="G23" s="120">
        <v>300000</v>
      </c>
      <c r="H23" s="120">
        <v>500000</v>
      </c>
      <c r="I23" s="120">
        <v>500000</v>
      </c>
    </row>
    <row r="24" spans="1:9" x14ac:dyDescent="0.2">
      <c r="A24" s="111" t="s">
        <v>11</v>
      </c>
      <c r="B24" s="112"/>
      <c r="C24" s="119">
        <v>443374</v>
      </c>
      <c r="D24" s="119">
        <v>278405</v>
      </c>
      <c r="E24" s="118">
        <v>106364</v>
      </c>
      <c r="F24" s="118">
        <v>142323</v>
      </c>
      <c r="G24" s="120">
        <v>550000</v>
      </c>
      <c r="H24" s="120">
        <v>500000</v>
      </c>
      <c r="I24" s="120">
        <v>500000</v>
      </c>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-85483</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-85483</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166780</v>
      </c>
      <c r="D33" s="118">
        <f t="shared" ref="D33:I33" si="2">+D22+D23-D24+D31</f>
        <v>170570</v>
      </c>
      <c r="E33" s="118">
        <f>+E22+E23-E24+E31</f>
        <v>35275</v>
      </c>
      <c r="F33" s="118">
        <f t="shared" si="2"/>
        <v>263100</v>
      </c>
      <c r="G33" s="123">
        <f>+G22+G23-G24+G31</f>
        <v>13100</v>
      </c>
      <c r="H33" s="123">
        <f>+H22+H23-H24+H31</f>
        <v>13100</v>
      </c>
      <c r="I33" s="123">
        <f t="shared" si="2"/>
        <v>13100</v>
      </c>
    </row>
    <row r="34" spans="1:9" x14ac:dyDescent="0.2">
      <c r="A34" s="129"/>
      <c r="B34" s="130"/>
      <c r="C34" s="131"/>
      <c r="D34" s="132"/>
      <c r="E34" s="132"/>
      <c r="F34" s="119"/>
      <c r="G34" s="120"/>
      <c r="H34" s="120"/>
      <c r="I34" s="120"/>
    </row>
    <row r="35" spans="1:9" x14ac:dyDescent="0.2">
      <c r="A35" s="111" t="s">
        <v>6</v>
      </c>
      <c r="B35" s="112"/>
      <c r="C35" s="132">
        <v>55647</v>
      </c>
      <c r="D35" s="132">
        <v>79357</v>
      </c>
      <c r="E35" s="119">
        <v>34220</v>
      </c>
      <c r="F35" s="119">
        <f>40000+136048</f>
        <v>176048</v>
      </c>
      <c r="G35" s="120">
        <v>170000</v>
      </c>
      <c r="H35" s="120">
        <v>170000</v>
      </c>
      <c r="I35" s="120">
        <v>170000</v>
      </c>
    </row>
    <row r="36" spans="1:9" x14ac:dyDescent="0.2">
      <c r="A36" s="129"/>
      <c r="B36" s="130"/>
      <c r="C36" s="131"/>
      <c r="D36" s="132"/>
      <c r="E36" s="132"/>
      <c r="F36" s="119"/>
      <c r="G36" s="120"/>
      <c r="H36" s="120"/>
      <c r="I36" s="120"/>
    </row>
    <row r="37" spans="1:9" x14ac:dyDescent="0.2">
      <c r="A37" s="111" t="s">
        <v>5</v>
      </c>
      <c r="B37" s="133"/>
      <c r="C37" s="134">
        <f>C33-C35</f>
        <v>111133</v>
      </c>
      <c r="D37" s="134">
        <f t="shared" ref="D37:I37" si="3">D33-D35</f>
        <v>91213</v>
      </c>
      <c r="E37" s="134">
        <f t="shared" si="3"/>
        <v>1055</v>
      </c>
      <c r="F37" s="135">
        <f t="shared" si="3"/>
        <v>87052</v>
      </c>
      <c r="G37" s="136">
        <f t="shared" si="3"/>
        <v>-156900</v>
      </c>
      <c r="H37" s="136">
        <f t="shared" si="3"/>
        <v>-156900</v>
      </c>
      <c r="I37" s="136">
        <f t="shared" si="3"/>
        <v>-156900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2">
    <mergeCell ref="A9:I9"/>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B8B76-A86B-4C1E-BE12-B76CA95A7A17}">
  <sheetPr>
    <pageSetUpPr fitToPage="1"/>
  </sheetPr>
  <dimension ref="A1:I46"/>
  <sheetViews>
    <sheetView topLeftCell="A4"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378</v>
      </c>
      <c r="I2" s="73"/>
    </row>
    <row r="3" spans="1:9" x14ac:dyDescent="0.2">
      <c r="A3" s="72" t="s">
        <v>46</v>
      </c>
      <c r="B3" s="73" t="s">
        <v>361</v>
      </c>
      <c r="C3" s="73"/>
      <c r="D3" s="73"/>
      <c r="E3" s="100"/>
      <c r="F3" s="72"/>
      <c r="G3" s="101" t="s">
        <v>44</v>
      </c>
      <c r="H3" s="103" t="s">
        <v>379</v>
      </c>
      <c r="I3" s="74"/>
    </row>
    <row r="4" spans="1:9" x14ac:dyDescent="0.2">
      <c r="A4" s="72" t="s">
        <v>42</v>
      </c>
      <c r="B4" s="102" t="s">
        <v>380</v>
      </c>
      <c r="C4" s="73"/>
      <c r="D4" s="73"/>
      <c r="E4" s="100"/>
      <c r="F4" s="72"/>
      <c r="G4" s="101" t="s">
        <v>40</v>
      </c>
      <c r="H4" s="73" t="s">
        <v>299</v>
      </c>
      <c r="I4" s="73"/>
    </row>
    <row r="5" spans="1:9" x14ac:dyDescent="0.2">
      <c r="A5" s="72" t="s">
        <v>38</v>
      </c>
      <c r="B5" s="102" t="s">
        <v>381</v>
      </c>
      <c r="C5" s="74"/>
      <c r="D5" s="74"/>
      <c r="E5" s="100"/>
      <c r="F5" s="72"/>
      <c r="G5" s="101" t="s">
        <v>36</v>
      </c>
      <c r="H5" s="74" t="s">
        <v>382</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05" t="s">
        <v>383</v>
      </c>
      <c r="B9" s="72"/>
      <c r="C9" s="100"/>
      <c r="D9" s="100"/>
      <c r="E9" s="100"/>
      <c r="F9" s="100"/>
      <c r="G9" s="100"/>
      <c r="H9" s="100"/>
      <c r="I9" s="100"/>
    </row>
    <row r="10" spans="1:9" x14ac:dyDescent="0.2">
      <c r="A10" s="105" t="s">
        <v>384</v>
      </c>
      <c r="B10" s="72"/>
      <c r="C10" s="100"/>
      <c r="D10" s="100"/>
      <c r="E10" s="100"/>
      <c r="F10" s="100"/>
      <c r="G10" s="100"/>
      <c r="H10" s="100"/>
      <c r="I10" s="100"/>
    </row>
    <row r="11" spans="1:9" x14ac:dyDescent="0.2">
      <c r="A11" s="72" t="s">
        <v>32</v>
      </c>
      <c r="B11" s="72"/>
      <c r="C11" s="100"/>
      <c r="D11" s="100"/>
      <c r="E11" s="100"/>
      <c r="F11" s="100"/>
      <c r="G11" s="100"/>
      <c r="H11" s="100"/>
      <c r="I11" s="100"/>
    </row>
    <row r="12" spans="1:9" x14ac:dyDescent="0.2">
      <c r="A12" s="72" t="s">
        <v>369</v>
      </c>
      <c r="B12" s="72"/>
      <c r="C12" s="100"/>
      <c r="D12" s="100"/>
      <c r="E12" s="100"/>
      <c r="F12" s="100"/>
      <c r="G12" s="100"/>
      <c r="H12" s="100"/>
      <c r="I12" s="100"/>
    </row>
    <row r="13" spans="1:9" x14ac:dyDescent="0.2">
      <c r="A13" s="72" t="s">
        <v>30</v>
      </c>
      <c r="B13" s="72"/>
      <c r="C13" s="100"/>
      <c r="D13" s="100"/>
      <c r="E13" s="100"/>
      <c r="F13" s="100"/>
      <c r="G13" s="100"/>
      <c r="H13" s="100"/>
      <c r="I13" s="100"/>
    </row>
    <row r="14" spans="1:9" ht="42" customHeight="1" x14ac:dyDescent="0.2">
      <c r="A14" s="148" t="s">
        <v>385</v>
      </c>
      <c r="B14" s="150"/>
      <c r="C14" s="150"/>
      <c r="D14" s="150"/>
      <c r="E14" s="150"/>
      <c r="F14" s="150"/>
      <c r="G14" s="150"/>
      <c r="H14" s="150"/>
      <c r="I14" s="150"/>
    </row>
    <row r="15" spans="1:9" x14ac:dyDescent="0.2">
      <c r="A15" s="104" t="s">
        <v>27</v>
      </c>
      <c r="B15" s="72"/>
      <c r="C15" s="100"/>
      <c r="D15" s="100"/>
      <c r="E15" s="100"/>
      <c r="F15" s="100"/>
      <c r="G15" s="100"/>
      <c r="H15" s="100"/>
      <c r="I15" s="100"/>
    </row>
    <row r="16" spans="1:9" x14ac:dyDescent="0.2">
      <c r="A16" s="72"/>
      <c r="B16" s="72"/>
      <c r="C16" s="100"/>
      <c r="D16" s="100"/>
      <c r="E16" s="100"/>
      <c r="F16" s="100"/>
      <c r="G16" s="100"/>
      <c r="H16" s="100"/>
      <c r="I16" s="100"/>
    </row>
    <row r="17" spans="1:9" x14ac:dyDescent="0.2">
      <c r="A17" s="104" t="s">
        <v>26</v>
      </c>
      <c r="B17" s="72"/>
      <c r="C17" s="100"/>
      <c r="D17" s="100"/>
      <c r="E17" s="100"/>
      <c r="F17" s="100"/>
      <c r="G17" s="100"/>
      <c r="H17" s="100"/>
      <c r="I17" s="100"/>
    </row>
    <row r="18" spans="1:9" x14ac:dyDescent="0.2">
      <c r="A18" s="107"/>
      <c r="B18" s="107"/>
      <c r="C18" s="107"/>
      <c r="D18" s="107"/>
      <c r="E18" s="107"/>
      <c r="F18" s="107"/>
      <c r="G18" s="107"/>
      <c r="H18" s="107"/>
      <c r="I18" s="107"/>
    </row>
    <row r="19" spans="1:9" x14ac:dyDescent="0.2">
      <c r="A19" s="108" t="s">
        <v>24</v>
      </c>
      <c r="B19" s="109"/>
      <c r="C19" s="109"/>
      <c r="D19" s="109"/>
      <c r="E19" s="109"/>
      <c r="F19" s="109"/>
      <c r="G19" s="109"/>
      <c r="H19" s="109"/>
      <c r="I19" s="110"/>
    </row>
    <row r="20" spans="1:9" x14ac:dyDescent="0.2">
      <c r="A20" s="111"/>
      <c r="B20" s="112"/>
      <c r="C20" s="113" t="s">
        <v>23</v>
      </c>
      <c r="D20" s="113" t="s">
        <v>22</v>
      </c>
      <c r="E20" s="113" t="s">
        <v>21</v>
      </c>
      <c r="F20" s="113" t="s">
        <v>20</v>
      </c>
      <c r="G20" s="113" t="s">
        <v>19</v>
      </c>
      <c r="H20" s="113" t="s">
        <v>18</v>
      </c>
      <c r="I20" s="113" t="s">
        <v>17</v>
      </c>
    </row>
    <row r="21" spans="1:9" x14ac:dyDescent="0.2">
      <c r="A21" s="111"/>
      <c r="B21" s="112"/>
      <c r="C21" s="114" t="s">
        <v>16</v>
      </c>
      <c r="D21" s="115" t="s">
        <v>16</v>
      </c>
      <c r="E21" s="116" t="s">
        <v>16</v>
      </c>
      <c r="F21" s="116" t="s">
        <v>16</v>
      </c>
      <c r="G21" s="117" t="s">
        <v>15</v>
      </c>
      <c r="H21" s="117" t="s">
        <v>15</v>
      </c>
      <c r="I21" s="117" t="s">
        <v>15</v>
      </c>
    </row>
    <row r="22" spans="1:9" x14ac:dyDescent="0.2">
      <c r="A22" s="111" t="s">
        <v>14</v>
      </c>
      <c r="B22" s="112"/>
      <c r="C22" s="119">
        <v>781208</v>
      </c>
      <c r="D22" s="119">
        <v>758774</v>
      </c>
      <c r="E22" s="119">
        <v>878026</v>
      </c>
      <c r="F22" s="119">
        <v>878026</v>
      </c>
      <c r="G22" s="120">
        <v>878026</v>
      </c>
      <c r="H22" s="120">
        <v>900000</v>
      </c>
      <c r="I22" s="120">
        <v>900000</v>
      </c>
    </row>
    <row r="23" spans="1:9" x14ac:dyDescent="0.2">
      <c r="A23" s="111" t="s">
        <v>13</v>
      </c>
      <c r="B23" s="112"/>
      <c r="C23" s="118">
        <v>150458</v>
      </c>
      <c r="D23" s="119">
        <f t="shared" ref="D23:I23" si="0">C34</f>
        <v>131757</v>
      </c>
      <c r="E23" s="119">
        <f t="shared" si="0"/>
        <v>148282</v>
      </c>
      <c r="F23" s="119">
        <f t="shared" si="0"/>
        <v>63884</v>
      </c>
      <c r="G23" s="120">
        <f t="shared" si="0"/>
        <v>8110</v>
      </c>
      <c r="H23" s="120">
        <f t="shared" si="0"/>
        <v>0</v>
      </c>
      <c r="I23" s="120">
        <f t="shared" si="0"/>
        <v>0</v>
      </c>
    </row>
    <row r="24" spans="1:9" x14ac:dyDescent="0.2">
      <c r="A24" s="111" t="s">
        <v>12</v>
      </c>
      <c r="B24" s="112"/>
      <c r="C24" s="119">
        <v>658855</v>
      </c>
      <c r="D24" s="119">
        <v>423940</v>
      </c>
      <c r="E24" s="119">
        <v>1182424</v>
      </c>
      <c r="F24" s="119">
        <v>589694</v>
      </c>
      <c r="G24" s="120">
        <v>768843</v>
      </c>
      <c r="H24" s="120">
        <v>900000</v>
      </c>
      <c r="I24" s="120">
        <v>900000</v>
      </c>
    </row>
    <row r="25" spans="1:9" x14ac:dyDescent="0.2">
      <c r="A25" s="111" t="s">
        <v>11</v>
      </c>
      <c r="B25" s="112"/>
      <c r="C25" s="119">
        <v>677556</v>
      </c>
      <c r="D25" s="119">
        <v>407415</v>
      </c>
      <c r="E25" s="118">
        <v>1139635</v>
      </c>
      <c r="F25" s="118">
        <v>645468</v>
      </c>
      <c r="G25" s="120">
        <v>776953</v>
      </c>
      <c r="H25" s="120">
        <v>900000</v>
      </c>
      <c r="I25" s="120">
        <v>900000</v>
      </c>
    </row>
    <row r="26" spans="1:9" x14ac:dyDescent="0.2">
      <c r="A26" s="111"/>
      <c r="B26" s="112"/>
      <c r="C26" s="118"/>
      <c r="D26" s="119"/>
      <c r="E26" s="119"/>
      <c r="F26" s="119"/>
      <c r="G26" s="120"/>
      <c r="H26" s="120"/>
      <c r="I26" s="120"/>
    </row>
    <row r="27" spans="1:9" x14ac:dyDescent="0.2">
      <c r="A27" s="121" t="s">
        <v>10</v>
      </c>
      <c r="B27" s="80"/>
      <c r="C27" s="122"/>
      <c r="D27" s="122"/>
      <c r="E27" s="122"/>
      <c r="F27" s="122"/>
      <c r="G27" s="122"/>
      <c r="H27" s="122"/>
      <c r="I27" s="123"/>
    </row>
    <row r="28" spans="1:9" x14ac:dyDescent="0.2">
      <c r="A28" s="124" t="s">
        <v>9</v>
      </c>
      <c r="B28" s="125"/>
      <c r="C28" s="123"/>
      <c r="D28" s="126"/>
      <c r="E28" s="122"/>
      <c r="F28" s="122"/>
      <c r="G28" s="122"/>
      <c r="H28" s="122"/>
      <c r="I28" s="123"/>
    </row>
    <row r="29" spans="1:9" x14ac:dyDescent="0.2">
      <c r="A29" s="127"/>
      <c r="B29" s="128"/>
      <c r="C29" s="123">
        <v>0</v>
      </c>
      <c r="D29" s="120">
        <v>0</v>
      </c>
      <c r="E29" s="120">
        <v>-127187</v>
      </c>
      <c r="F29" s="120">
        <v>0</v>
      </c>
      <c r="G29" s="120"/>
      <c r="H29" s="120"/>
      <c r="I29" s="120"/>
    </row>
    <row r="30" spans="1:9" x14ac:dyDescent="0.2">
      <c r="A30" s="127"/>
      <c r="B30" s="128"/>
      <c r="C30" s="123"/>
      <c r="D30" s="120"/>
      <c r="E30" s="120"/>
      <c r="F30" s="120"/>
      <c r="G30" s="120"/>
      <c r="H30" s="120"/>
      <c r="I30" s="120"/>
    </row>
    <row r="31" spans="1:9" x14ac:dyDescent="0.2">
      <c r="A31" s="127"/>
      <c r="B31" s="128"/>
      <c r="C31" s="123"/>
      <c r="D31" s="120"/>
      <c r="E31" s="120"/>
      <c r="F31" s="120"/>
      <c r="G31" s="120"/>
      <c r="H31" s="120"/>
      <c r="I31" s="120"/>
    </row>
    <row r="32" spans="1:9" x14ac:dyDescent="0.2">
      <c r="A32" s="121" t="s">
        <v>8</v>
      </c>
      <c r="B32" s="125"/>
      <c r="C32" s="123">
        <f t="shared" ref="C32:I32" si="1">SUM(C29:C31)</f>
        <v>0</v>
      </c>
      <c r="D32" s="123">
        <f t="shared" si="1"/>
        <v>0</v>
      </c>
      <c r="E32" s="123">
        <f t="shared" si="1"/>
        <v>-127187</v>
      </c>
      <c r="F32" s="123">
        <f t="shared" si="1"/>
        <v>0</v>
      </c>
      <c r="G32" s="123">
        <f t="shared" si="1"/>
        <v>0</v>
      </c>
      <c r="H32" s="123">
        <f t="shared" si="1"/>
        <v>0</v>
      </c>
      <c r="I32" s="123">
        <f t="shared" si="1"/>
        <v>0</v>
      </c>
    </row>
    <row r="33" spans="1:9" x14ac:dyDescent="0.2">
      <c r="A33" s="111"/>
      <c r="B33" s="112"/>
      <c r="C33" s="118"/>
      <c r="D33" s="119"/>
      <c r="E33" s="119"/>
      <c r="F33" s="119"/>
      <c r="G33" s="120"/>
      <c r="H33" s="120"/>
      <c r="I33" s="120"/>
    </row>
    <row r="34" spans="1:9" x14ac:dyDescent="0.2">
      <c r="A34" s="111" t="s">
        <v>7</v>
      </c>
      <c r="B34" s="112"/>
      <c r="C34" s="118">
        <f>+C23+C24-C25+C32</f>
        <v>131757</v>
      </c>
      <c r="D34" s="118">
        <f t="shared" ref="D34:I34" si="2">+D23+D24-D25+D32</f>
        <v>148282</v>
      </c>
      <c r="E34" s="118">
        <f>+E23+E24-E25+E32</f>
        <v>63884</v>
      </c>
      <c r="F34" s="118">
        <f t="shared" si="2"/>
        <v>8110</v>
      </c>
      <c r="G34" s="123">
        <f>+G23+G24-G25+G32</f>
        <v>0</v>
      </c>
      <c r="H34" s="123">
        <f>+H23+H24-H25+H32</f>
        <v>0</v>
      </c>
      <c r="I34" s="123">
        <f t="shared" si="2"/>
        <v>0</v>
      </c>
    </row>
    <row r="35" spans="1:9" x14ac:dyDescent="0.2">
      <c r="A35" s="129"/>
      <c r="B35" s="130"/>
      <c r="C35" s="131"/>
      <c r="D35" s="132"/>
      <c r="E35" s="132"/>
      <c r="F35" s="119"/>
      <c r="G35" s="120"/>
      <c r="H35" s="120"/>
      <c r="I35" s="120"/>
    </row>
    <row r="36" spans="1:9" x14ac:dyDescent="0.2">
      <c r="A36" s="111" t="s">
        <v>6</v>
      </c>
      <c r="B36" s="112"/>
      <c r="C36" s="132">
        <v>342012</v>
      </c>
      <c r="D36" s="132">
        <v>710365</v>
      </c>
      <c r="E36" s="119">
        <f>311127+246152</f>
        <v>557279</v>
      </c>
      <c r="F36" s="119">
        <v>268843</v>
      </c>
      <c r="G36" s="120">
        <v>300000</v>
      </c>
      <c r="H36" s="120">
        <v>300000</v>
      </c>
      <c r="I36" s="120">
        <v>300000</v>
      </c>
    </row>
    <row r="37" spans="1:9" x14ac:dyDescent="0.2">
      <c r="A37" s="129"/>
      <c r="B37" s="130"/>
      <c r="C37" s="131"/>
      <c r="D37" s="132"/>
      <c r="E37" s="132"/>
      <c r="F37" s="119"/>
      <c r="G37" s="120"/>
      <c r="H37" s="120"/>
      <c r="I37" s="120"/>
    </row>
    <row r="38" spans="1:9" x14ac:dyDescent="0.2">
      <c r="A38" s="111" t="s">
        <v>5</v>
      </c>
      <c r="B38" s="133"/>
      <c r="C38" s="134">
        <f>C34-C36</f>
        <v>-210255</v>
      </c>
      <c r="D38" s="134">
        <f t="shared" ref="D38:I38" si="3">D34-D36</f>
        <v>-562083</v>
      </c>
      <c r="E38" s="134">
        <f t="shared" si="3"/>
        <v>-493395</v>
      </c>
      <c r="F38" s="135">
        <f t="shared" si="3"/>
        <v>-260733</v>
      </c>
      <c r="G38" s="136">
        <f t="shared" si="3"/>
        <v>-300000</v>
      </c>
      <c r="H38" s="136">
        <f t="shared" si="3"/>
        <v>-300000</v>
      </c>
      <c r="I38" s="136">
        <f t="shared" si="3"/>
        <v>-300000</v>
      </c>
    </row>
    <row r="39" spans="1:9" x14ac:dyDescent="0.2">
      <c r="A39" s="137"/>
      <c r="B39" s="137"/>
      <c r="C39" s="138"/>
      <c r="D39" s="138"/>
      <c r="E39" s="138"/>
      <c r="F39" s="138"/>
      <c r="G39" s="138"/>
      <c r="H39" s="138"/>
      <c r="I39" s="138"/>
    </row>
    <row r="40" spans="1:9" x14ac:dyDescent="0.2">
      <c r="A40" s="139" t="s">
        <v>4</v>
      </c>
      <c r="B40" s="140"/>
      <c r="C40" s="141"/>
      <c r="D40" s="141"/>
      <c r="E40" s="142"/>
      <c r="F40" s="142"/>
      <c r="G40" s="142"/>
      <c r="H40" s="142"/>
      <c r="I40" s="142"/>
    </row>
    <row r="41" spans="1:9" x14ac:dyDescent="0.2">
      <c r="A41" s="143" t="s">
        <v>3</v>
      </c>
      <c r="B41" s="130"/>
      <c r="C41" s="144"/>
      <c r="D41" s="144"/>
      <c r="E41" s="132"/>
      <c r="F41" s="132"/>
      <c r="G41" s="132"/>
      <c r="H41" s="132"/>
      <c r="I41" s="132"/>
    </row>
    <row r="42" spans="1:9" x14ac:dyDescent="0.2">
      <c r="A42" s="111"/>
      <c r="B42" s="112"/>
      <c r="C42" s="119"/>
      <c r="D42" s="119"/>
      <c r="E42" s="119"/>
      <c r="F42" s="119"/>
      <c r="G42" s="119"/>
      <c r="H42" s="119"/>
      <c r="I42" s="119"/>
    </row>
    <row r="43" spans="1:9" x14ac:dyDescent="0.2">
      <c r="A43" s="111" t="s">
        <v>2</v>
      </c>
      <c r="B43" s="112"/>
      <c r="C43" s="120"/>
      <c r="D43" s="120"/>
      <c r="E43" s="119"/>
      <c r="F43" s="119"/>
      <c r="G43" s="119"/>
      <c r="H43" s="119"/>
      <c r="I43" s="119"/>
    </row>
    <row r="44" spans="1:9" x14ac:dyDescent="0.2">
      <c r="A44" s="111"/>
      <c r="B44" s="112"/>
      <c r="C44" s="120"/>
      <c r="D44" s="120"/>
      <c r="E44" s="119"/>
      <c r="F44" s="119"/>
      <c r="G44" s="119"/>
      <c r="H44" s="119"/>
      <c r="I44" s="119"/>
    </row>
    <row r="45" spans="1:9" x14ac:dyDescent="0.2">
      <c r="A45" s="145" t="s">
        <v>1</v>
      </c>
      <c r="B45" s="133"/>
      <c r="C45" s="120"/>
      <c r="D45" s="120"/>
      <c r="E45" s="119"/>
      <c r="F45" s="119"/>
      <c r="G45" s="119"/>
      <c r="H45" s="119"/>
      <c r="I45" s="119"/>
    </row>
    <row r="46" spans="1:9" x14ac:dyDescent="0.2">
      <c r="A46" s="146" t="s">
        <v>0</v>
      </c>
      <c r="B46" s="147"/>
      <c r="C46" s="120"/>
      <c r="D46" s="120"/>
      <c r="E46" s="119"/>
      <c r="F46" s="119"/>
      <c r="G46" s="119"/>
      <c r="H46" s="119"/>
      <c r="I46" s="119"/>
    </row>
  </sheetData>
  <sheetProtection selectLockedCells="1"/>
  <mergeCells count="2">
    <mergeCell ref="A14:I14"/>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48219-985E-4F2E-A6DA-980D0181A7F1}">
  <sheetPr>
    <pageSetUpPr fitToPage="1"/>
  </sheetPr>
  <dimension ref="A1:I47"/>
  <sheetViews>
    <sheetView tabSelected="1" topLeftCell="A12" zoomScaleNormal="100" workbookViewId="0">
      <selection activeCell="H50" sqref="H50"/>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567</v>
      </c>
      <c r="I2" s="55"/>
    </row>
    <row r="3" spans="1:9" x14ac:dyDescent="0.2">
      <c r="A3" s="54" t="s">
        <v>46</v>
      </c>
      <c r="B3" s="55" t="s">
        <v>568</v>
      </c>
      <c r="C3" s="55"/>
      <c r="D3" s="55"/>
      <c r="E3" s="71"/>
      <c r="F3" s="54"/>
      <c r="G3" s="56" t="s">
        <v>44</v>
      </c>
      <c r="H3" s="58" t="s">
        <v>569</v>
      </c>
      <c r="I3" s="59"/>
    </row>
    <row r="4" spans="1:9" x14ac:dyDescent="0.2">
      <c r="A4" s="54" t="s">
        <v>42</v>
      </c>
      <c r="B4" s="57" t="s">
        <v>575</v>
      </c>
      <c r="C4" s="55"/>
      <c r="D4" s="55"/>
      <c r="E4" s="71"/>
      <c r="F4" s="54"/>
      <c r="G4" s="56" t="s">
        <v>40</v>
      </c>
      <c r="H4" s="55" t="s">
        <v>39</v>
      </c>
      <c r="I4" s="55"/>
    </row>
    <row r="5" spans="1:9" x14ac:dyDescent="0.2">
      <c r="A5" s="54" t="s">
        <v>38</v>
      </c>
      <c r="B5" s="57" t="s">
        <v>37</v>
      </c>
      <c r="C5" s="59"/>
      <c r="D5" s="59"/>
      <c r="E5" s="71"/>
      <c r="F5" s="54"/>
      <c r="G5" s="56" t="s">
        <v>36</v>
      </c>
      <c r="H5" s="59" t="s">
        <v>576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t="s">
        <v>577</v>
      </c>
      <c r="B9" s="54"/>
      <c r="C9" s="71"/>
      <c r="D9" s="71"/>
      <c r="E9" s="71"/>
      <c r="F9" s="71"/>
      <c r="G9" s="71"/>
      <c r="H9" s="71"/>
      <c r="I9" s="71"/>
    </row>
    <row r="10" spans="1:9" x14ac:dyDescent="0.2">
      <c r="A10" s="54" t="s">
        <v>578</v>
      </c>
      <c r="B10" s="54"/>
      <c r="C10" s="71"/>
      <c r="D10" s="71"/>
      <c r="E10" s="71"/>
      <c r="F10" s="71"/>
      <c r="G10" s="71"/>
      <c r="H10" s="71"/>
      <c r="I10" s="71"/>
    </row>
    <row r="11" spans="1:9" x14ac:dyDescent="0.2">
      <c r="A11" s="54" t="s">
        <v>579</v>
      </c>
      <c r="B11" s="54"/>
      <c r="C11" s="71"/>
      <c r="D11" s="71"/>
      <c r="E11" s="71"/>
      <c r="F11" s="71"/>
      <c r="G11" s="71"/>
      <c r="H11" s="71"/>
      <c r="I11" s="71"/>
    </row>
    <row r="12" spans="1:9" x14ac:dyDescent="0.2">
      <c r="A12" s="54" t="s">
        <v>32</v>
      </c>
      <c r="B12" s="54"/>
      <c r="C12" s="71"/>
      <c r="D12" s="71"/>
      <c r="E12" s="71"/>
      <c r="F12" s="71"/>
      <c r="G12" s="71"/>
      <c r="H12" s="71"/>
      <c r="I12" s="71"/>
    </row>
    <row r="13" spans="1:9" x14ac:dyDescent="0.2">
      <c r="A13" s="63" t="s">
        <v>580</v>
      </c>
      <c r="B13" s="54"/>
      <c r="C13" s="71"/>
      <c r="D13" s="71"/>
      <c r="E13" s="71"/>
      <c r="F13" s="71"/>
      <c r="G13" s="71"/>
      <c r="H13" s="71"/>
      <c r="I13" s="71"/>
    </row>
    <row r="14" spans="1:9" x14ac:dyDescent="0.2">
      <c r="A14" s="54" t="s">
        <v>30</v>
      </c>
      <c r="B14" s="54"/>
      <c r="C14" s="71"/>
      <c r="D14" s="71"/>
      <c r="E14" s="71"/>
      <c r="F14" s="71"/>
      <c r="G14" s="71"/>
      <c r="H14" s="71"/>
      <c r="I14" s="71"/>
    </row>
    <row r="15" spans="1:9" x14ac:dyDescent="0.2">
      <c r="A15" s="63" t="s">
        <v>581</v>
      </c>
      <c r="B15" s="54"/>
      <c r="C15" s="71"/>
      <c r="D15" s="71"/>
      <c r="E15" s="71"/>
      <c r="F15" s="71"/>
      <c r="G15" s="71"/>
      <c r="H15" s="71"/>
      <c r="I15" s="71"/>
    </row>
    <row r="16" spans="1:9" x14ac:dyDescent="0.2">
      <c r="A16" s="63"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63" t="s">
        <v>26</v>
      </c>
      <c r="B18" s="54"/>
      <c r="C18" s="71"/>
      <c r="D18" s="71"/>
      <c r="E18" s="71"/>
      <c r="F18" s="71"/>
      <c r="G18" s="71"/>
      <c r="H18" s="71"/>
      <c r="I18" s="71"/>
    </row>
    <row r="19" spans="1:9" x14ac:dyDescent="0.2">
      <c r="A19" s="81" t="s">
        <v>582</v>
      </c>
      <c r="B19" s="71"/>
      <c r="C19" s="71"/>
      <c r="D19" s="71"/>
      <c r="E19" s="71"/>
      <c r="F19" s="71"/>
      <c r="G19" s="79"/>
      <c r="H19" s="79"/>
      <c r="I19" s="79"/>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1">
        <v>105000</v>
      </c>
      <c r="D23" s="1">
        <v>200000</v>
      </c>
      <c r="E23" s="1">
        <v>80000</v>
      </c>
      <c r="F23" s="1">
        <v>300000</v>
      </c>
      <c r="G23" s="2">
        <v>300000</v>
      </c>
      <c r="H23" s="2">
        <v>300000</v>
      </c>
      <c r="I23" s="2">
        <v>300000</v>
      </c>
    </row>
    <row r="24" spans="1:9" x14ac:dyDescent="0.2">
      <c r="A24" s="8" t="s">
        <v>13</v>
      </c>
      <c r="B24" s="7"/>
      <c r="C24" s="23">
        <v>281806</v>
      </c>
      <c r="D24" s="1">
        <f t="shared" ref="D24:I24" si="0">C35</f>
        <v>212397</v>
      </c>
      <c r="E24" s="1">
        <f t="shared" si="0"/>
        <v>295075</v>
      </c>
      <c r="F24" s="1">
        <f t="shared" si="0"/>
        <v>114529</v>
      </c>
      <c r="G24" s="2">
        <f t="shared" si="0"/>
        <v>151535</v>
      </c>
      <c r="H24" s="2">
        <f t="shared" si="0"/>
        <v>151535</v>
      </c>
      <c r="I24" s="2">
        <f t="shared" si="0"/>
        <v>181535</v>
      </c>
    </row>
    <row r="25" spans="1:9" x14ac:dyDescent="0.2">
      <c r="A25" s="8" t="s">
        <v>12</v>
      </c>
      <c r="B25" s="7"/>
      <c r="C25" s="1">
        <v>105000</v>
      </c>
      <c r="D25" s="1">
        <v>200000</v>
      </c>
      <c r="E25" s="1">
        <v>0</v>
      </c>
      <c r="F25" s="1">
        <v>44637</v>
      </c>
      <c r="G25" s="2">
        <v>0</v>
      </c>
      <c r="H25" s="2">
        <v>150000</v>
      </c>
      <c r="I25" s="2">
        <v>150000</v>
      </c>
    </row>
    <row r="26" spans="1:9" x14ac:dyDescent="0.2">
      <c r="A26" s="8" t="s">
        <v>11</v>
      </c>
      <c r="B26" s="7"/>
      <c r="C26" s="1">
        <v>174409</v>
      </c>
      <c r="D26" s="1">
        <v>117322</v>
      </c>
      <c r="E26" s="23">
        <v>180546</v>
      </c>
      <c r="F26" s="23">
        <v>7631</v>
      </c>
      <c r="G26" s="2">
        <v>0</v>
      </c>
      <c r="H26" s="2">
        <v>120000</v>
      </c>
      <c r="I26" s="2">
        <v>120000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212397</v>
      </c>
      <c r="D35" s="23">
        <f t="shared" ref="D35:I35" si="2">+D24+D25-D26+D33</f>
        <v>295075</v>
      </c>
      <c r="E35" s="23">
        <f>+E24+E25-E26+E33</f>
        <v>114529</v>
      </c>
      <c r="F35" s="23">
        <f t="shared" si="2"/>
        <v>151535</v>
      </c>
      <c r="G35" s="24">
        <f>+G24+G25-G26+G33</f>
        <v>151535</v>
      </c>
      <c r="H35" s="24">
        <f>+H24+H25-H26+H33</f>
        <v>181535</v>
      </c>
      <c r="I35" s="24">
        <f t="shared" si="2"/>
        <v>211535</v>
      </c>
    </row>
    <row r="36" spans="1:9" x14ac:dyDescent="0.2">
      <c r="A36" s="22"/>
      <c r="B36" s="11"/>
      <c r="C36" s="21"/>
      <c r="D36" s="9"/>
      <c r="E36" s="9"/>
      <c r="F36" s="1"/>
      <c r="G36" s="2"/>
      <c r="H36" s="2"/>
      <c r="I36" s="2"/>
    </row>
    <row r="37" spans="1:9" x14ac:dyDescent="0.2">
      <c r="A37" s="8" t="s">
        <v>6</v>
      </c>
      <c r="B37" s="7"/>
      <c r="C37" s="21">
        <v>0</v>
      </c>
      <c r="D37" s="9">
        <v>0</v>
      </c>
      <c r="E37" s="9">
        <v>0</v>
      </c>
      <c r="F37" s="1">
        <v>0</v>
      </c>
      <c r="G37" s="2">
        <v>0</v>
      </c>
      <c r="H37" s="2">
        <v>30000</v>
      </c>
      <c r="I37" s="2">
        <v>30000</v>
      </c>
    </row>
    <row r="38" spans="1:9" x14ac:dyDescent="0.2">
      <c r="A38" s="22"/>
      <c r="B38" s="11"/>
      <c r="C38" s="21"/>
      <c r="D38" s="9"/>
      <c r="E38" s="9"/>
      <c r="F38" s="1"/>
      <c r="G38" s="2"/>
      <c r="H38" s="2"/>
      <c r="I38" s="2"/>
    </row>
    <row r="39" spans="1:9" x14ac:dyDescent="0.2">
      <c r="A39" s="8" t="s">
        <v>5</v>
      </c>
      <c r="B39" s="5"/>
      <c r="C39" s="20">
        <f>C35-C37</f>
        <v>212397</v>
      </c>
      <c r="D39" s="20">
        <f t="shared" ref="D39:I39" si="3">D35-D37</f>
        <v>295075</v>
      </c>
      <c r="E39" s="20">
        <f t="shared" si="3"/>
        <v>114529</v>
      </c>
      <c r="F39" s="19">
        <f t="shared" si="3"/>
        <v>151535</v>
      </c>
      <c r="G39" s="19">
        <f t="shared" si="3"/>
        <v>151535</v>
      </c>
      <c r="H39" s="19">
        <f t="shared" si="3"/>
        <v>151535</v>
      </c>
      <c r="I39" s="19">
        <f t="shared" si="3"/>
        <v>181535</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EDFC8-74B9-4A2B-9EB6-97BC0920E9D2}">
  <sheetPr>
    <pageSetUpPr fitToPage="1"/>
  </sheetPr>
  <dimension ref="A1:I47"/>
  <sheetViews>
    <sheetView topLeftCell="A10" zoomScaleNormal="100" workbookViewId="0">
      <selection activeCell="F24" sqref="F24"/>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567</v>
      </c>
      <c r="I2" s="55"/>
    </row>
    <row r="3" spans="1:9" x14ac:dyDescent="0.2">
      <c r="A3" s="54" t="s">
        <v>46</v>
      </c>
      <c r="B3" s="55" t="s">
        <v>568</v>
      </c>
      <c r="C3" s="55"/>
      <c r="D3" s="55"/>
      <c r="E3" s="71"/>
      <c r="F3" s="54"/>
      <c r="G3" s="56" t="s">
        <v>44</v>
      </c>
      <c r="H3" s="58" t="s">
        <v>569</v>
      </c>
      <c r="I3" s="59"/>
    </row>
    <row r="4" spans="1:9" x14ac:dyDescent="0.2">
      <c r="A4" s="54" t="s">
        <v>42</v>
      </c>
      <c r="B4" s="57" t="s">
        <v>583</v>
      </c>
      <c r="C4" s="55"/>
      <c r="D4" s="55"/>
      <c r="E4" s="71"/>
      <c r="F4" s="54"/>
      <c r="G4" s="56" t="s">
        <v>40</v>
      </c>
      <c r="H4" s="55" t="s">
        <v>39</v>
      </c>
      <c r="I4" s="55"/>
    </row>
    <row r="5" spans="1:9" x14ac:dyDescent="0.2">
      <c r="A5" s="54" t="s">
        <v>38</v>
      </c>
      <c r="B5" s="57" t="s">
        <v>37</v>
      </c>
      <c r="C5" s="59"/>
      <c r="D5" s="59"/>
      <c r="E5" s="71"/>
      <c r="F5" s="54"/>
      <c r="G5" s="56" t="s">
        <v>36</v>
      </c>
      <c r="H5" s="59"/>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63" t="s">
        <v>584</v>
      </c>
      <c r="B9" s="54"/>
      <c r="C9" s="71"/>
      <c r="D9" s="71"/>
      <c r="E9" s="71"/>
      <c r="F9" s="71"/>
      <c r="G9" s="71"/>
      <c r="H9" s="71"/>
      <c r="I9" s="71"/>
    </row>
    <row r="10" spans="1:9" x14ac:dyDescent="0.2">
      <c r="A10" s="63" t="s">
        <v>585</v>
      </c>
      <c r="B10" s="54"/>
      <c r="C10" s="71"/>
      <c r="D10" s="71"/>
      <c r="E10" s="71"/>
      <c r="F10" s="71"/>
      <c r="G10" s="71"/>
      <c r="H10" s="71"/>
      <c r="I10" s="71"/>
    </row>
    <row r="11" spans="1:9" x14ac:dyDescent="0.2">
      <c r="A11" s="54" t="s">
        <v>32</v>
      </c>
      <c r="B11" s="54"/>
      <c r="C11" s="71"/>
      <c r="D11" s="71"/>
      <c r="E11" s="71"/>
      <c r="F11" s="71"/>
      <c r="G11" s="71"/>
      <c r="H11" s="71"/>
      <c r="I11" s="71"/>
    </row>
    <row r="12" spans="1:9" x14ac:dyDescent="0.2">
      <c r="A12" s="185" t="s">
        <v>586</v>
      </c>
      <c r="B12" s="54"/>
      <c r="C12" s="71"/>
      <c r="D12" s="71"/>
      <c r="E12" s="71"/>
      <c r="F12" s="71"/>
      <c r="G12" s="71"/>
      <c r="H12" s="71"/>
      <c r="I12" s="71"/>
    </row>
    <row r="13" spans="1:9" x14ac:dyDescent="0.2">
      <c r="A13" s="54" t="s">
        <v>30</v>
      </c>
      <c r="B13" s="54"/>
      <c r="C13" s="71"/>
      <c r="D13" s="71"/>
      <c r="E13" s="71"/>
      <c r="F13" s="71"/>
      <c r="G13" s="71"/>
      <c r="H13" s="71"/>
      <c r="I13" s="71"/>
    </row>
    <row r="14" spans="1:9" x14ac:dyDescent="0.2">
      <c r="A14" s="186" t="s">
        <v>587</v>
      </c>
      <c r="B14" s="54"/>
      <c r="C14" s="71"/>
      <c r="D14" s="71"/>
      <c r="E14" s="71"/>
      <c r="F14" s="71"/>
      <c r="G14" s="71"/>
      <c r="H14" s="71"/>
      <c r="I14" s="71"/>
    </row>
    <row r="15" spans="1:9" x14ac:dyDescent="0.2">
      <c r="A15" s="186" t="s">
        <v>585</v>
      </c>
      <c r="B15" s="54"/>
      <c r="C15" s="71"/>
      <c r="D15" s="71"/>
      <c r="E15" s="71"/>
      <c r="F15" s="71"/>
      <c r="G15" s="71"/>
      <c r="H15" s="71"/>
      <c r="I15" s="71"/>
    </row>
    <row r="16" spans="1:9" x14ac:dyDescent="0.2">
      <c r="A16" s="63"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63" t="s">
        <v>26</v>
      </c>
      <c r="B18" s="54"/>
      <c r="C18" s="71"/>
      <c r="D18" s="71"/>
      <c r="E18" s="71"/>
      <c r="F18" s="71"/>
      <c r="G18" s="71"/>
      <c r="H18" s="71"/>
      <c r="I18" s="71"/>
    </row>
    <row r="19" spans="1:9" x14ac:dyDescent="0.2">
      <c r="A19" s="81" t="s">
        <v>588</v>
      </c>
      <c r="B19" s="71"/>
      <c r="C19" s="71"/>
      <c r="D19" s="71"/>
      <c r="E19" s="71"/>
      <c r="F19" s="71"/>
      <c r="G19" s="79"/>
      <c r="H19" s="79"/>
      <c r="I19" s="79"/>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1">
        <v>631864</v>
      </c>
      <c r="D23" s="1">
        <v>595624</v>
      </c>
      <c r="E23" s="1">
        <v>402114</v>
      </c>
      <c r="F23" s="1">
        <v>600000</v>
      </c>
      <c r="G23" s="2">
        <v>600000</v>
      </c>
      <c r="H23" s="2">
        <v>600000</v>
      </c>
      <c r="I23" s="2">
        <v>600000</v>
      </c>
    </row>
    <row r="24" spans="1:9" x14ac:dyDescent="0.2">
      <c r="A24" s="8" t="s">
        <v>13</v>
      </c>
      <c r="B24" s="7"/>
      <c r="C24" s="23">
        <v>590838</v>
      </c>
      <c r="D24" s="1">
        <f t="shared" ref="D24:I24" si="0">C35</f>
        <v>473611</v>
      </c>
      <c r="E24" s="1">
        <f t="shared" si="0"/>
        <v>644750</v>
      </c>
      <c r="F24" s="1">
        <f t="shared" si="0"/>
        <v>810313</v>
      </c>
      <c r="G24" s="2">
        <f t="shared" si="0"/>
        <v>308449</v>
      </c>
      <c r="H24" s="2">
        <f t="shared" si="0"/>
        <v>358449</v>
      </c>
      <c r="I24" s="2">
        <f t="shared" si="0"/>
        <v>408449</v>
      </c>
    </row>
    <row r="25" spans="1:9" x14ac:dyDescent="0.2">
      <c r="A25" s="8" t="s">
        <v>12</v>
      </c>
      <c r="B25" s="7"/>
      <c r="C25" s="1">
        <v>533734</v>
      </c>
      <c r="D25" s="1">
        <v>244271</v>
      </c>
      <c r="E25" s="1">
        <v>690066</v>
      </c>
      <c r="F25" s="1">
        <v>24893</v>
      </c>
      <c r="G25" s="2">
        <v>200000</v>
      </c>
      <c r="H25" s="2">
        <v>200000</v>
      </c>
      <c r="I25" s="2">
        <v>200000</v>
      </c>
    </row>
    <row r="26" spans="1:9" x14ac:dyDescent="0.2">
      <c r="A26" s="8" t="s">
        <v>11</v>
      </c>
      <c r="B26" s="7"/>
      <c r="C26" s="1">
        <v>650961</v>
      </c>
      <c r="D26" s="1">
        <v>73132</v>
      </c>
      <c r="E26" s="23">
        <v>524503</v>
      </c>
      <c r="F26" s="23">
        <v>526757</v>
      </c>
      <c r="G26" s="2">
        <v>150000</v>
      </c>
      <c r="H26" s="2">
        <v>150000</v>
      </c>
      <c r="I26" s="2">
        <v>150000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473611</v>
      </c>
      <c r="D35" s="23">
        <f t="shared" ref="D35:I35" si="2">+D24+D25-D26+D33</f>
        <v>644750</v>
      </c>
      <c r="E35" s="23">
        <f>+E24+E25-E26+E33</f>
        <v>810313</v>
      </c>
      <c r="F35" s="23">
        <f t="shared" si="2"/>
        <v>308449</v>
      </c>
      <c r="G35" s="24">
        <f>+G24+G25-G26+G33</f>
        <v>358449</v>
      </c>
      <c r="H35" s="24">
        <f>+H24+H25-H26+H33</f>
        <v>408449</v>
      </c>
      <c r="I35" s="24">
        <f t="shared" si="2"/>
        <v>458449</v>
      </c>
    </row>
    <row r="36" spans="1:9" x14ac:dyDescent="0.2">
      <c r="A36" s="22"/>
      <c r="B36" s="11"/>
      <c r="C36" s="21"/>
      <c r="D36" s="9"/>
      <c r="E36" s="9"/>
      <c r="F36" s="1"/>
      <c r="G36" s="2"/>
      <c r="H36" s="2"/>
      <c r="I36" s="2"/>
    </row>
    <row r="37" spans="1:9" x14ac:dyDescent="0.2">
      <c r="A37" s="8" t="s">
        <v>6</v>
      </c>
      <c r="B37" s="7"/>
      <c r="C37" s="21">
        <v>0</v>
      </c>
      <c r="D37" s="9">
        <v>0</v>
      </c>
      <c r="E37" s="9">
        <v>0</v>
      </c>
      <c r="F37" s="1">
        <v>24</v>
      </c>
      <c r="G37" s="2">
        <v>50000</v>
      </c>
      <c r="H37" s="2">
        <v>50000</v>
      </c>
      <c r="I37" s="2">
        <v>50000</v>
      </c>
    </row>
    <row r="38" spans="1:9" x14ac:dyDescent="0.2">
      <c r="A38" s="22"/>
      <c r="B38" s="11"/>
      <c r="C38" s="21"/>
      <c r="D38" s="9"/>
      <c r="E38" s="9"/>
      <c r="F38" s="1"/>
      <c r="G38" s="2"/>
      <c r="H38" s="2"/>
      <c r="I38" s="2"/>
    </row>
    <row r="39" spans="1:9" x14ac:dyDescent="0.2">
      <c r="A39" s="8" t="s">
        <v>5</v>
      </c>
      <c r="B39" s="5"/>
      <c r="C39" s="20">
        <f>C35-C37</f>
        <v>473611</v>
      </c>
      <c r="D39" s="20">
        <f t="shared" ref="D39:I39" si="3">D35-D37</f>
        <v>644750</v>
      </c>
      <c r="E39" s="20">
        <f t="shared" si="3"/>
        <v>810313</v>
      </c>
      <c r="F39" s="19">
        <f t="shared" si="3"/>
        <v>308425</v>
      </c>
      <c r="G39" s="19">
        <f t="shared" si="3"/>
        <v>308449</v>
      </c>
      <c r="H39" s="19">
        <f t="shared" si="3"/>
        <v>358449</v>
      </c>
      <c r="I39" s="19">
        <f t="shared" si="3"/>
        <v>408449</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1B70-67B2-486C-9A86-CDCB0C81F7AC}">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57</v>
      </c>
      <c r="I2" s="55"/>
    </row>
    <row r="3" spans="1:9" x14ac:dyDescent="0.2">
      <c r="A3" s="54" t="s">
        <v>46</v>
      </c>
      <c r="B3" s="55" t="s">
        <v>45</v>
      </c>
      <c r="C3" s="55"/>
      <c r="D3" s="55"/>
      <c r="E3" s="54"/>
      <c r="F3" s="54"/>
      <c r="G3" s="56" t="s">
        <v>44</v>
      </c>
      <c r="H3" s="58" t="s">
        <v>56</v>
      </c>
      <c r="I3" s="59"/>
    </row>
    <row r="4" spans="1:9" x14ac:dyDescent="0.2">
      <c r="A4" s="54" t="s">
        <v>42</v>
      </c>
      <c r="B4" s="60" t="s">
        <v>55</v>
      </c>
      <c r="C4" s="55"/>
      <c r="D4" s="55"/>
      <c r="E4" s="54"/>
      <c r="F4" s="54"/>
      <c r="G4" s="56" t="s">
        <v>40</v>
      </c>
      <c r="H4" s="55" t="s">
        <v>39</v>
      </c>
      <c r="I4" s="55"/>
    </row>
    <row r="5" spans="1:9" x14ac:dyDescent="0.2">
      <c r="A5" s="54" t="s">
        <v>38</v>
      </c>
      <c r="B5" s="60" t="s">
        <v>37</v>
      </c>
      <c r="C5" s="59"/>
      <c r="D5" s="59"/>
      <c r="E5" s="54"/>
      <c r="F5" s="54"/>
      <c r="G5" s="56" t="s">
        <v>36</v>
      </c>
      <c r="H5" s="59" t="s">
        <v>54</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4" t="s">
        <v>53</v>
      </c>
      <c r="B9" s="65"/>
      <c r="C9" s="65"/>
      <c r="D9" s="65"/>
      <c r="E9" s="65"/>
      <c r="F9" s="65"/>
      <c r="G9" s="65"/>
      <c r="H9" s="65"/>
      <c r="I9" s="65"/>
    </row>
    <row r="10" spans="1:9" x14ac:dyDescent="0.2">
      <c r="A10" s="54" t="s">
        <v>32</v>
      </c>
      <c r="B10" s="54"/>
      <c r="C10" s="54"/>
      <c r="D10" s="54"/>
      <c r="E10" s="54"/>
      <c r="F10" s="54"/>
      <c r="G10" s="54"/>
      <c r="H10" s="54"/>
      <c r="I10" s="54"/>
    </row>
    <row r="11" spans="1:9" x14ac:dyDescent="0.2">
      <c r="A11" s="6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4" t="s">
        <v>51</v>
      </c>
      <c r="B13" s="66"/>
      <c r="C13" s="66"/>
      <c r="D13" s="66"/>
      <c r="E13" s="66"/>
      <c r="F13" s="66"/>
      <c r="G13" s="66"/>
      <c r="H13" s="66"/>
      <c r="I13" s="66"/>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t="s">
        <v>25</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
        <v>725686</v>
      </c>
      <c r="D21" s="2">
        <v>758775</v>
      </c>
      <c r="E21" s="2">
        <v>614804</v>
      </c>
      <c r="F21" s="2">
        <v>891922</v>
      </c>
      <c r="G21" s="2">
        <v>936086</v>
      </c>
      <c r="H21" s="2">
        <v>936086</v>
      </c>
      <c r="I21" s="2">
        <v>936086</v>
      </c>
    </row>
    <row r="22" spans="1:9" x14ac:dyDescent="0.2">
      <c r="A22" s="26" t="s">
        <v>13</v>
      </c>
      <c r="B22" s="25"/>
      <c r="C22" s="24">
        <v>26810</v>
      </c>
      <c r="D22" s="2">
        <f>C33</f>
        <v>23619</v>
      </c>
      <c r="E22" s="2">
        <f>D33</f>
        <v>49789</v>
      </c>
      <c r="F22" s="2">
        <f>E33</f>
        <v>111699</v>
      </c>
      <c r="G22" s="2">
        <f>F33</f>
        <v>26417</v>
      </c>
      <c r="H22" s="2">
        <f>G33</f>
        <v>56417</v>
      </c>
      <c r="I22" s="2">
        <f>H33</f>
        <v>56417</v>
      </c>
    </row>
    <row r="23" spans="1:9" x14ac:dyDescent="0.2">
      <c r="A23" s="26" t="s">
        <v>12</v>
      </c>
      <c r="B23" s="25"/>
      <c r="C23" s="2">
        <v>652947</v>
      </c>
      <c r="D23" s="2">
        <v>863637</v>
      </c>
      <c r="E23" s="2">
        <v>770384</v>
      </c>
      <c r="F23" s="2">
        <v>463267</v>
      </c>
      <c r="G23" s="2">
        <v>930000</v>
      </c>
      <c r="H23" s="2">
        <v>800000</v>
      </c>
      <c r="I23" s="2">
        <v>800000</v>
      </c>
    </row>
    <row r="24" spans="1:9" x14ac:dyDescent="0.2">
      <c r="A24" s="26" t="s">
        <v>11</v>
      </c>
      <c r="B24" s="25"/>
      <c r="C24" s="2">
        <v>656138</v>
      </c>
      <c r="D24" s="2">
        <v>837467</v>
      </c>
      <c r="E24" s="24">
        <v>704836</v>
      </c>
      <c r="F24" s="24">
        <v>548549</v>
      </c>
      <c r="G24" s="2">
        <v>900000</v>
      </c>
      <c r="H24" s="2">
        <v>800000</v>
      </c>
      <c r="I24" s="2">
        <v>800000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-3638</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-3638</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23619</v>
      </c>
      <c r="D33" s="24">
        <f>+D22+D23-D24+D31</f>
        <v>49789</v>
      </c>
      <c r="E33" s="24">
        <f>+E22+E23-E24+E31</f>
        <v>111699</v>
      </c>
      <c r="F33" s="24">
        <f>+F22+F23-F24+F31</f>
        <v>26417</v>
      </c>
      <c r="G33" s="24">
        <f>+G22+G23-G24+G31</f>
        <v>56417</v>
      </c>
      <c r="H33" s="24">
        <f>+H22+H23-H24+H31</f>
        <v>56417</v>
      </c>
      <c r="I33" s="24">
        <f>+I22+I23-I24+I31</f>
        <v>56417</v>
      </c>
    </row>
    <row r="34" spans="1:9" x14ac:dyDescent="0.2">
      <c r="A34" s="28"/>
      <c r="B34" s="27"/>
      <c r="C34" s="86"/>
      <c r="D34" s="10"/>
      <c r="E34" s="10"/>
      <c r="F34" s="2"/>
      <c r="G34" s="2"/>
      <c r="H34" s="2"/>
      <c r="I34" s="2"/>
    </row>
    <row r="35" spans="1:9" x14ac:dyDescent="0.2">
      <c r="A35" s="26" t="s">
        <v>6</v>
      </c>
      <c r="B35" s="25"/>
      <c r="C35" s="10">
        <v>884071</v>
      </c>
      <c r="D35" s="10">
        <v>806734</v>
      </c>
      <c r="E35" s="2">
        <v>569768</v>
      </c>
      <c r="F35" s="2">
        <v>875767</v>
      </c>
      <c r="G35" s="2">
        <v>850000</v>
      </c>
      <c r="H35" s="2">
        <v>850000</v>
      </c>
      <c r="I35" s="2">
        <v>850000</v>
      </c>
    </row>
    <row r="36" spans="1:9" x14ac:dyDescent="0.2">
      <c r="A36" s="28"/>
      <c r="B36" s="27"/>
      <c r="C36" s="86"/>
      <c r="D36" s="10"/>
      <c r="E36" s="10"/>
      <c r="F36" s="2"/>
      <c r="G36" s="2"/>
      <c r="H36" s="2"/>
      <c r="I36" s="2"/>
    </row>
    <row r="37" spans="1:9" x14ac:dyDescent="0.2">
      <c r="A37" s="26" t="s">
        <v>5</v>
      </c>
      <c r="B37" s="87"/>
      <c r="C37" s="88">
        <f>C33-C35</f>
        <v>-860452</v>
      </c>
      <c r="D37" s="88">
        <f>D33-D35</f>
        <v>-756945</v>
      </c>
      <c r="E37" s="88">
        <f>E33-E35</f>
        <v>-458069</v>
      </c>
      <c r="F37" s="68">
        <f>F33-F35</f>
        <v>-849350</v>
      </c>
      <c r="G37" s="68">
        <f>G33-G35</f>
        <v>-793583</v>
      </c>
      <c r="H37" s="68">
        <f>H33-H35</f>
        <v>-793583</v>
      </c>
      <c r="I37" s="68">
        <f>I33-I35</f>
        <v>-793583</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3">
    <mergeCell ref="A18:I18"/>
    <mergeCell ref="A9:I9"/>
    <mergeCell ref="A13:I13"/>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9B0F0-A84B-4A9C-BD7D-783A741890F6}">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ht="15" x14ac:dyDescent="0.25">
      <c r="A4" s="54" t="s">
        <v>42</v>
      </c>
      <c r="B4" s="69" t="s">
        <v>63</v>
      </c>
      <c r="C4" s="55"/>
      <c r="D4" s="55"/>
      <c r="E4" s="54"/>
      <c r="F4" s="54"/>
      <c r="G4" s="56" t="s">
        <v>40</v>
      </c>
      <c r="H4" s="55" t="s">
        <v>39</v>
      </c>
      <c r="I4" s="55"/>
    </row>
    <row r="5" spans="1:9" ht="15" x14ac:dyDescent="0.25">
      <c r="A5" s="54" t="s">
        <v>38</v>
      </c>
      <c r="B5" s="69" t="s">
        <v>62</v>
      </c>
      <c r="C5" s="59"/>
      <c r="D5" s="59"/>
      <c r="E5" s="54"/>
      <c r="F5" s="54"/>
      <c r="G5" s="56" t="s">
        <v>36</v>
      </c>
      <c r="H5" s="59" t="s">
        <v>61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4" t="s">
        <v>60</v>
      </c>
      <c r="B9" s="65"/>
      <c r="C9" s="65"/>
      <c r="D9" s="65"/>
      <c r="E9" s="65"/>
      <c r="F9" s="65"/>
      <c r="G9" s="65"/>
      <c r="H9" s="65"/>
      <c r="I9" s="65"/>
    </row>
    <row r="10" spans="1:9" x14ac:dyDescent="0.2">
      <c r="A10" s="54" t="s">
        <v>32</v>
      </c>
      <c r="B10" s="54"/>
      <c r="C10" s="54"/>
      <c r="D10" s="54"/>
      <c r="E10" s="54"/>
      <c r="F10" s="54"/>
      <c r="G10" s="54"/>
      <c r="H10" s="54"/>
      <c r="I10" s="54"/>
    </row>
    <row r="11" spans="1:9" x14ac:dyDescent="0.2">
      <c r="A11" s="6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4" t="s">
        <v>59</v>
      </c>
      <c r="B13" s="66"/>
      <c r="C13" s="66"/>
      <c r="D13" s="66"/>
      <c r="E13" s="66"/>
      <c r="F13" s="66"/>
      <c r="G13" s="66"/>
      <c r="H13" s="66"/>
      <c r="I13" s="66"/>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58</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0</v>
      </c>
      <c r="D22" s="2">
        <f>C33</f>
        <v>430</v>
      </c>
      <c r="E22" s="2">
        <f>D33</f>
        <v>2354</v>
      </c>
      <c r="F22" s="2">
        <f>E33</f>
        <v>51548</v>
      </c>
      <c r="G22" s="2">
        <f>F33</f>
        <v>51548</v>
      </c>
      <c r="H22" s="2">
        <f>G33</f>
        <v>51548</v>
      </c>
      <c r="I22" s="2">
        <f>H33</f>
        <v>51548</v>
      </c>
    </row>
    <row r="23" spans="1:9" x14ac:dyDescent="0.2">
      <c r="A23" s="26" t="s">
        <v>12</v>
      </c>
      <c r="B23" s="25"/>
      <c r="C23" s="2">
        <v>14945</v>
      </c>
      <c r="D23" s="2">
        <v>79614</v>
      </c>
      <c r="E23" s="2">
        <v>156898</v>
      </c>
      <c r="F23" s="2">
        <v>0</v>
      </c>
      <c r="G23" s="2"/>
      <c r="H23" s="2"/>
      <c r="I23" s="2"/>
    </row>
    <row r="24" spans="1:9" x14ac:dyDescent="0.2">
      <c r="A24" s="26" t="s">
        <v>11</v>
      </c>
      <c r="B24" s="25"/>
      <c r="C24" s="2">
        <v>14515</v>
      </c>
      <c r="D24" s="2">
        <v>77690</v>
      </c>
      <c r="E24" s="24">
        <v>107704</v>
      </c>
      <c r="F24" s="24">
        <v>0</v>
      </c>
      <c r="G24" s="2"/>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430</v>
      </c>
      <c r="D33" s="24">
        <f>+D22+D23-D24+D31</f>
        <v>2354</v>
      </c>
      <c r="E33" s="24">
        <f>+E22+E23-E24+E31</f>
        <v>51548</v>
      </c>
      <c r="F33" s="24">
        <f>+F22+F23-F24+F31</f>
        <v>51548</v>
      </c>
      <c r="G33" s="24">
        <f>+G22+G23-G24+G31</f>
        <v>51548</v>
      </c>
      <c r="H33" s="24">
        <f>+H22+H23-H24+H31</f>
        <v>51548</v>
      </c>
      <c r="I33" s="24">
        <f>+I22+I23-I24+I31</f>
        <v>51548</v>
      </c>
    </row>
    <row r="34" spans="1:9" x14ac:dyDescent="0.2">
      <c r="A34" s="28"/>
      <c r="B34" s="27"/>
      <c r="C34" s="86"/>
      <c r="D34" s="10"/>
      <c r="E34" s="10"/>
      <c r="F34" s="2"/>
      <c r="G34" s="2"/>
      <c r="H34" s="2"/>
      <c r="I34" s="2"/>
    </row>
    <row r="35" spans="1:9" x14ac:dyDescent="0.2">
      <c r="A35" s="26" t="s">
        <v>6</v>
      </c>
      <c r="B35" s="25"/>
      <c r="C35" s="10">
        <v>93048</v>
      </c>
      <c r="D35" s="10">
        <v>22648</v>
      </c>
      <c r="E35" s="2">
        <v>0</v>
      </c>
      <c r="F35" s="2">
        <v>0</v>
      </c>
      <c r="G35" s="2"/>
      <c r="H35" s="2"/>
      <c r="I35" s="2"/>
    </row>
    <row r="36" spans="1:9" x14ac:dyDescent="0.2">
      <c r="A36" s="28"/>
      <c r="B36" s="27"/>
      <c r="C36" s="86"/>
      <c r="D36" s="10"/>
      <c r="E36" s="10"/>
      <c r="F36" s="2"/>
      <c r="G36" s="2"/>
      <c r="H36" s="2"/>
      <c r="I36" s="2"/>
    </row>
    <row r="37" spans="1:9" x14ac:dyDescent="0.2">
      <c r="A37" s="26" t="s">
        <v>5</v>
      </c>
      <c r="B37" s="87"/>
      <c r="C37" s="88">
        <f>C33-C35</f>
        <v>-92618</v>
      </c>
      <c r="D37" s="88">
        <f>D33-D35</f>
        <v>-20294</v>
      </c>
      <c r="E37" s="88">
        <f>E33-E35</f>
        <v>51548</v>
      </c>
      <c r="F37" s="68">
        <f>F33-F35</f>
        <v>51548</v>
      </c>
      <c r="G37" s="68">
        <f>G33-G35</f>
        <v>51548</v>
      </c>
      <c r="H37" s="68">
        <f>H33-H35</f>
        <v>51548</v>
      </c>
      <c r="I37" s="68">
        <f>I33-I35</f>
        <v>51548</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3">
    <mergeCell ref="A18:I18"/>
    <mergeCell ref="A9:I9"/>
    <mergeCell ref="A13:I13"/>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FFC9B-5C51-4D81-9846-C95018BAA7CE}">
  <sheetPr>
    <pageSetUpPr fitToPage="1"/>
  </sheetPr>
  <dimension ref="A1:I45"/>
  <sheetViews>
    <sheetView zoomScaleNormal="100" workbookViewId="0">
      <selection activeCell="G38" sqref="G38"/>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72"/>
      <c r="B1" s="72"/>
      <c r="C1" s="72"/>
      <c r="D1" s="72"/>
      <c r="E1" s="72"/>
      <c r="F1" s="72"/>
      <c r="G1" s="72"/>
      <c r="H1" s="72"/>
      <c r="I1" s="72"/>
    </row>
    <row r="2" spans="1:9" x14ac:dyDescent="0.2">
      <c r="A2" s="72" t="s">
        <v>50</v>
      </c>
      <c r="B2" s="73" t="s">
        <v>49</v>
      </c>
      <c r="C2" s="73"/>
      <c r="D2" s="73"/>
      <c r="E2" s="100"/>
      <c r="F2" s="72"/>
      <c r="G2" s="101" t="s">
        <v>48</v>
      </c>
      <c r="H2" s="190" t="s">
        <v>614</v>
      </c>
      <c r="I2" s="73"/>
    </row>
    <row r="3" spans="1:9" x14ac:dyDescent="0.2">
      <c r="A3" s="72" t="s">
        <v>46</v>
      </c>
      <c r="B3" s="73" t="s">
        <v>607</v>
      </c>
      <c r="C3" s="73"/>
      <c r="D3" s="73"/>
      <c r="E3" s="100"/>
      <c r="F3" s="72"/>
      <c r="G3" s="101" t="s">
        <v>44</v>
      </c>
      <c r="H3" s="191" t="s">
        <v>615</v>
      </c>
      <c r="I3" s="74"/>
    </row>
    <row r="4" spans="1:9" x14ac:dyDescent="0.2">
      <c r="A4" s="72" t="s">
        <v>42</v>
      </c>
      <c r="B4" s="190" t="s">
        <v>616</v>
      </c>
      <c r="C4" s="73"/>
      <c r="D4" s="73"/>
      <c r="E4" s="100"/>
      <c r="F4" s="72"/>
      <c r="G4" s="101" t="s">
        <v>40</v>
      </c>
      <c r="H4" s="73" t="s">
        <v>39</v>
      </c>
      <c r="I4" s="73"/>
    </row>
    <row r="5" spans="1:9" x14ac:dyDescent="0.2">
      <c r="A5" s="72" t="s">
        <v>38</v>
      </c>
      <c r="B5" s="190" t="s">
        <v>617</v>
      </c>
      <c r="C5" s="74"/>
      <c r="D5" s="74"/>
      <c r="E5" s="100"/>
      <c r="F5" s="72"/>
      <c r="G5" s="101" t="s">
        <v>36</v>
      </c>
      <c r="H5" s="74" t="s">
        <v>618</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13.15" customHeight="1" x14ac:dyDescent="0.2">
      <c r="A9" s="194" t="s">
        <v>619</v>
      </c>
      <c r="B9" s="64"/>
      <c r="C9" s="64"/>
      <c r="D9" s="64"/>
      <c r="E9" s="64"/>
      <c r="F9" s="64"/>
      <c r="G9" s="64"/>
      <c r="H9" s="64"/>
      <c r="I9" s="64"/>
    </row>
    <row r="10" spans="1:9" x14ac:dyDescent="0.2">
      <c r="A10" s="72" t="s">
        <v>32</v>
      </c>
      <c r="B10" s="72"/>
      <c r="C10" s="100"/>
      <c r="D10" s="100"/>
      <c r="E10" s="100"/>
      <c r="F10" s="100"/>
      <c r="G10" s="100"/>
      <c r="H10" s="100"/>
      <c r="I10" s="100"/>
    </row>
    <row r="11" spans="1:9" ht="13.15" customHeight="1" x14ac:dyDescent="0.2">
      <c r="A11" s="64" t="s">
        <v>620</v>
      </c>
      <c r="B11" s="64"/>
      <c r="C11" s="64"/>
      <c r="D11" s="64"/>
      <c r="E11" s="64"/>
      <c r="F11" s="64"/>
      <c r="G11" s="64"/>
      <c r="H11" s="64"/>
      <c r="I11" s="64"/>
    </row>
    <row r="12" spans="1:9" x14ac:dyDescent="0.2">
      <c r="A12" s="72" t="s">
        <v>30</v>
      </c>
      <c r="B12" s="72"/>
      <c r="C12" s="100"/>
      <c r="D12" s="100"/>
      <c r="E12" s="100"/>
      <c r="F12" s="100"/>
      <c r="G12" s="100"/>
      <c r="H12" s="100"/>
      <c r="I12" s="100"/>
    </row>
    <row r="13" spans="1:9" x14ac:dyDescent="0.2">
      <c r="A13" s="104" t="s">
        <v>621</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195" t="s">
        <v>622</v>
      </c>
      <c r="B15" s="196"/>
      <c r="C15" s="196"/>
      <c r="D15" s="196"/>
      <c r="E15" s="196"/>
      <c r="F15" s="196"/>
      <c r="G15" s="196"/>
      <c r="H15" s="196"/>
      <c r="I15" s="196"/>
    </row>
    <row r="16" spans="1:9" x14ac:dyDescent="0.2">
      <c r="A16" s="197" t="s">
        <v>26</v>
      </c>
      <c r="B16" s="61"/>
      <c r="C16" s="61"/>
      <c r="D16" s="61"/>
      <c r="E16" s="61"/>
      <c r="F16" s="61"/>
      <c r="G16" s="61"/>
      <c r="H16" s="61"/>
      <c r="I16" s="61"/>
    </row>
    <row r="17" spans="1:9" ht="45" customHeight="1" x14ac:dyDescent="0.2">
      <c r="A17" s="198" t="s">
        <v>623</v>
      </c>
      <c r="B17" s="198"/>
      <c r="C17" s="198"/>
      <c r="D17" s="198"/>
      <c r="E17" s="198"/>
      <c r="F17" s="198"/>
      <c r="G17" s="198"/>
      <c r="H17" s="198"/>
      <c r="I17" s="198"/>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9">
        <v>95449</v>
      </c>
      <c r="D21" s="119">
        <v>166398</v>
      </c>
      <c r="E21" s="119">
        <v>0</v>
      </c>
      <c r="F21" s="119">
        <v>116492</v>
      </c>
      <c r="G21" s="120">
        <v>120000</v>
      </c>
      <c r="H21" s="120">
        <v>120000</v>
      </c>
      <c r="I21" s="120">
        <v>120000</v>
      </c>
    </row>
    <row r="22" spans="1:9" x14ac:dyDescent="0.2">
      <c r="A22" s="111" t="s">
        <v>13</v>
      </c>
      <c r="B22" s="112"/>
      <c r="C22" s="118">
        <v>103908</v>
      </c>
      <c r="D22" s="119">
        <f t="shared" ref="D22:I22" si="0">C33</f>
        <v>115713</v>
      </c>
      <c r="E22" s="119">
        <f t="shared" si="0"/>
        <v>129218</v>
      </c>
      <c r="F22" s="119">
        <f t="shared" si="0"/>
        <v>116980</v>
      </c>
      <c r="G22" s="120">
        <f t="shared" si="0"/>
        <v>127251</v>
      </c>
      <c r="H22" s="120">
        <f t="shared" si="0"/>
        <v>127251</v>
      </c>
      <c r="I22" s="120">
        <f t="shared" si="0"/>
        <v>127251</v>
      </c>
    </row>
    <row r="23" spans="1:9" x14ac:dyDescent="0.2">
      <c r="A23" s="111" t="s">
        <v>12</v>
      </c>
      <c r="B23" s="112"/>
      <c r="C23" s="119">
        <v>71206</v>
      </c>
      <c r="D23" s="119">
        <v>84960</v>
      </c>
      <c r="E23" s="119">
        <v>90664</v>
      </c>
      <c r="F23" s="119">
        <v>59256</v>
      </c>
      <c r="G23" s="120">
        <v>0</v>
      </c>
      <c r="H23" s="120">
        <v>100000</v>
      </c>
      <c r="I23" s="120">
        <v>100000</v>
      </c>
    </row>
    <row r="24" spans="1:9" x14ac:dyDescent="0.2">
      <c r="A24" s="111" t="s">
        <v>11</v>
      </c>
      <c r="B24" s="112"/>
      <c r="C24" s="119">
        <v>59401</v>
      </c>
      <c r="D24" s="119">
        <v>71455</v>
      </c>
      <c r="E24" s="118">
        <v>102902</v>
      </c>
      <c r="F24" s="118">
        <v>48985</v>
      </c>
      <c r="G24" s="120">
        <v>0</v>
      </c>
      <c r="H24" s="120">
        <v>100000</v>
      </c>
      <c r="I24" s="120">
        <v>100000</v>
      </c>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c r="D28" s="120"/>
      <c r="E28" s="120"/>
      <c r="F28" s="120"/>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115713</v>
      </c>
      <c r="D33" s="118">
        <f t="shared" ref="D33:I33" si="2">+D22+D23-D24+D31</f>
        <v>129218</v>
      </c>
      <c r="E33" s="118">
        <f>+E22+E23-E24+E31</f>
        <v>116980</v>
      </c>
      <c r="F33" s="118">
        <f t="shared" si="2"/>
        <v>127251</v>
      </c>
      <c r="G33" s="123">
        <f>+G22+G23-G24+G31</f>
        <v>127251</v>
      </c>
      <c r="H33" s="123">
        <f>+H22+H23-H24+H31</f>
        <v>127251</v>
      </c>
      <c r="I33" s="123">
        <f t="shared" si="2"/>
        <v>127251</v>
      </c>
    </row>
    <row r="34" spans="1:9" x14ac:dyDescent="0.2">
      <c r="A34" s="129"/>
      <c r="B34" s="130"/>
      <c r="C34" s="131"/>
      <c r="D34" s="132"/>
      <c r="E34" s="132"/>
      <c r="F34" s="119"/>
      <c r="G34" s="120"/>
      <c r="H34" s="120"/>
      <c r="I34" s="120"/>
    </row>
    <row r="35" spans="1:9" x14ac:dyDescent="0.2">
      <c r="A35" s="111" t="s">
        <v>6</v>
      </c>
      <c r="B35" s="112"/>
      <c r="C35" s="132">
        <v>0</v>
      </c>
      <c r="D35" s="132">
        <v>1305</v>
      </c>
      <c r="E35" s="119">
        <v>16252</v>
      </c>
      <c r="F35" s="119">
        <v>50000</v>
      </c>
      <c r="G35" s="120">
        <v>0</v>
      </c>
      <c r="H35" s="120">
        <v>15000</v>
      </c>
      <c r="I35" s="120">
        <v>15000</v>
      </c>
    </row>
    <row r="36" spans="1:9" x14ac:dyDescent="0.2">
      <c r="A36" s="129"/>
      <c r="B36" s="130"/>
      <c r="C36" s="131"/>
      <c r="D36" s="132"/>
      <c r="E36" s="132"/>
      <c r="F36" s="119"/>
      <c r="G36" s="120"/>
      <c r="H36" s="120"/>
      <c r="I36" s="120"/>
    </row>
    <row r="37" spans="1:9" x14ac:dyDescent="0.2">
      <c r="A37" s="111" t="s">
        <v>5</v>
      </c>
      <c r="B37" s="133"/>
      <c r="C37" s="134">
        <f>C33-C35</f>
        <v>115713</v>
      </c>
      <c r="D37" s="134">
        <f t="shared" ref="D37:I37" si="3">D33-D35</f>
        <v>127913</v>
      </c>
      <c r="E37" s="134">
        <f t="shared" si="3"/>
        <v>100728</v>
      </c>
      <c r="F37" s="135">
        <f t="shared" si="3"/>
        <v>77251</v>
      </c>
      <c r="G37" s="135">
        <f t="shared" si="3"/>
        <v>127251</v>
      </c>
      <c r="H37" s="135">
        <f t="shared" si="3"/>
        <v>112251</v>
      </c>
      <c r="I37" s="135">
        <f t="shared" si="3"/>
        <v>112251</v>
      </c>
    </row>
    <row r="38" spans="1:9" x14ac:dyDescent="0.2">
      <c r="A38" s="137"/>
      <c r="B38" s="137"/>
      <c r="C38" s="138"/>
      <c r="D38" s="138"/>
      <c r="E38" s="138"/>
      <c r="F38" s="138"/>
      <c r="G38" s="138"/>
      <c r="H38" s="138"/>
      <c r="I38" s="138"/>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6">
    <mergeCell ref="A9:I9"/>
    <mergeCell ref="A11:I11"/>
    <mergeCell ref="A15:I15"/>
    <mergeCell ref="B16:I16"/>
    <mergeCell ref="A17:I17"/>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4CDE-B183-46AA-8A5C-C1444C785BC2}">
  <sheetPr>
    <pageSetUpPr fitToPage="1"/>
  </sheetPr>
  <dimension ref="A1:I45"/>
  <sheetViews>
    <sheetView topLeftCell="A11" zoomScaleNormal="100" workbookViewId="0">
      <selection activeCell="A9" sqref="A9:I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72"/>
      <c r="B1" s="72"/>
      <c r="C1" s="72"/>
      <c r="D1" s="72"/>
      <c r="E1" s="72"/>
      <c r="F1" s="72"/>
      <c r="G1" s="72"/>
      <c r="H1" s="72"/>
      <c r="I1" s="72"/>
    </row>
    <row r="2" spans="1:9" x14ac:dyDescent="0.2">
      <c r="A2" s="72" t="s">
        <v>50</v>
      </c>
      <c r="B2" s="73" t="s">
        <v>49</v>
      </c>
      <c r="C2" s="73"/>
      <c r="D2" s="73"/>
      <c r="E2" s="100"/>
      <c r="F2" s="72"/>
      <c r="G2" s="101" t="s">
        <v>48</v>
      </c>
      <c r="H2" s="190" t="s">
        <v>624</v>
      </c>
      <c r="I2" s="73"/>
    </row>
    <row r="3" spans="1:9" x14ac:dyDescent="0.2">
      <c r="A3" s="72" t="s">
        <v>46</v>
      </c>
      <c r="B3" s="73" t="s">
        <v>607</v>
      </c>
      <c r="C3" s="73"/>
      <c r="D3" s="73"/>
      <c r="E3" s="100"/>
      <c r="F3" s="72"/>
      <c r="G3" s="101" t="s">
        <v>44</v>
      </c>
      <c r="H3" s="191" t="s">
        <v>625</v>
      </c>
      <c r="I3" s="74"/>
    </row>
    <row r="4" spans="1:9" x14ac:dyDescent="0.2">
      <c r="A4" s="72" t="s">
        <v>42</v>
      </c>
      <c r="B4" s="190" t="s">
        <v>626</v>
      </c>
      <c r="C4" s="73"/>
      <c r="D4" s="73"/>
      <c r="E4" s="100"/>
      <c r="F4" s="72"/>
      <c r="G4" s="101" t="s">
        <v>40</v>
      </c>
      <c r="H4" s="73" t="s">
        <v>39</v>
      </c>
      <c r="I4" s="73"/>
    </row>
    <row r="5" spans="1:9" x14ac:dyDescent="0.2">
      <c r="A5" s="72" t="s">
        <v>38</v>
      </c>
      <c r="B5" s="190" t="s">
        <v>617</v>
      </c>
      <c r="C5" s="74"/>
      <c r="D5" s="74"/>
      <c r="E5" s="100"/>
      <c r="F5" s="72"/>
      <c r="G5" s="101" t="s">
        <v>36</v>
      </c>
      <c r="H5" s="74" t="s">
        <v>627</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13.15" customHeight="1" x14ac:dyDescent="0.2">
      <c r="A9" s="194" t="s">
        <v>628</v>
      </c>
      <c r="B9" s="64"/>
      <c r="C9" s="64"/>
      <c r="D9" s="64"/>
      <c r="E9" s="64"/>
      <c r="F9" s="64"/>
      <c r="G9" s="64"/>
      <c r="H9" s="64"/>
      <c r="I9" s="64"/>
    </row>
    <row r="10" spans="1:9" x14ac:dyDescent="0.2">
      <c r="A10" s="72" t="s">
        <v>32</v>
      </c>
      <c r="B10" s="72"/>
      <c r="C10" s="100"/>
      <c r="D10" s="100"/>
      <c r="E10" s="100"/>
      <c r="F10" s="100"/>
      <c r="G10" s="100"/>
      <c r="H10" s="100"/>
      <c r="I10" s="100"/>
    </row>
    <row r="11" spans="1:9" ht="13.15" customHeight="1" x14ac:dyDescent="0.2">
      <c r="A11" s="64" t="s">
        <v>629</v>
      </c>
      <c r="B11" s="64"/>
      <c r="C11" s="64"/>
      <c r="D11" s="64"/>
      <c r="E11" s="64"/>
      <c r="F11" s="64"/>
      <c r="G11" s="64"/>
      <c r="H11" s="64"/>
      <c r="I11" s="64"/>
    </row>
    <row r="12" spans="1:9" x14ac:dyDescent="0.2">
      <c r="A12" s="72" t="s">
        <v>30</v>
      </c>
      <c r="B12" s="72"/>
      <c r="C12" s="100"/>
      <c r="D12" s="100"/>
      <c r="E12" s="100"/>
      <c r="F12" s="100"/>
      <c r="G12" s="100"/>
      <c r="H12" s="100"/>
      <c r="I12" s="100"/>
    </row>
    <row r="13" spans="1:9" ht="13.15" customHeight="1" x14ac:dyDescent="0.2">
      <c r="A13" s="199" t="s">
        <v>621</v>
      </c>
      <c r="B13" s="199"/>
      <c r="C13" s="199"/>
      <c r="D13" s="199"/>
      <c r="E13" s="199"/>
      <c r="F13" s="199"/>
      <c r="G13" s="199"/>
      <c r="H13" s="199"/>
      <c r="I13" s="199"/>
    </row>
    <row r="14" spans="1:9" x14ac:dyDescent="0.2">
      <c r="A14" s="104" t="s">
        <v>27</v>
      </c>
      <c r="B14" s="72"/>
      <c r="C14" s="100"/>
      <c r="D14" s="100"/>
      <c r="E14" s="100"/>
      <c r="F14" s="100"/>
      <c r="G14" s="100"/>
      <c r="H14" s="100"/>
      <c r="I14" s="100"/>
    </row>
    <row r="15" spans="1:9" x14ac:dyDescent="0.2">
      <c r="A15" s="104" t="s">
        <v>622</v>
      </c>
      <c r="B15" s="72"/>
      <c r="C15" s="100"/>
      <c r="D15" s="100"/>
      <c r="E15" s="100"/>
      <c r="F15" s="100"/>
      <c r="G15" s="100"/>
      <c r="H15" s="100"/>
      <c r="I15" s="100"/>
    </row>
    <row r="16" spans="1:9" x14ac:dyDescent="0.2">
      <c r="A16" s="104" t="s">
        <v>26</v>
      </c>
      <c r="B16" s="72"/>
      <c r="C16" s="100"/>
      <c r="D16" s="100"/>
      <c r="E16" s="100"/>
      <c r="F16" s="100"/>
      <c r="G16" s="100"/>
      <c r="H16" s="100"/>
      <c r="I16" s="100"/>
    </row>
    <row r="17" spans="1:9" ht="42.6" customHeight="1" x14ac:dyDescent="0.2">
      <c r="A17" s="198" t="s">
        <v>630</v>
      </c>
      <c r="B17" s="198"/>
      <c r="C17" s="198"/>
      <c r="D17" s="198"/>
      <c r="E17" s="198"/>
      <c r="F17" s="198"/>
      <c r="G17" s="198"/>
      <c r="H17" s="198"/>
      <c r="I17" s="198"/>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9">
        <v>59058</v>
      </c>
      <c r="D21" s="119">
        <v>53936</v>
      </c>
      <c r="E21" s="119">
        <v>52709</v>
      </c>
      <c r="F21" s="119">
        <v>54679</v>
      </c>
      <c r="G21" s="120">
        <v>70000</v>
      </c>
      <c r="H21" s="120">
        <v>70000</v>
      </c>
      <c r="I21" s="120">
        <v>70000</v>
      </c>
    </row>
    <row r="22" spans="1:9" x14ac:dyDescent="0.2">
      <c r="A22" s="111" t="s">
        <v>13</v>
      </c>
      <c r="B22" s="112"/>
      <c r="C22" s="118">
        <v>57302</v>
      </c>
      <c r="D22" s="119">
        <f t="shared" ref="D22:I22" si="0">C33</f>
        <v>59224</v>
      </c>
      <c r="E22" s="119">
        <f t="shared" si="0"/>
        <v>59224</v>
      </c>
      <c r="F22" s="119">
        <f t="shared" si="0"/>
        <v>61319</v>
      </c>
      <c r="G22" s="120">
        <f t="shared" si="0"/>
        <v>113606</v>
      </c>
      <c r="H22" s="120">
        <f t="shared" si="0"/>
        <v>113606</v>
      </c>
      <c r="I22" s="120">
        <f t="shared" si="0"/>
        <v>113606</v>
      </c>
    </row>
    <row r="23" spans="1:9" x14ac:dyDescent="0.2">
      <c r="A23" s="111" t="s">
        <v>12</v>
      </c>
      <c r="B23" s="112"/>
      <c r="C23" s="119">
        <v>41472</v>
      </c>
      <c r="D23" s="119">
        <v>37144</v>
      </c>
      <c r="E23" s="119">
        <v>57826</v>
      </c>
      <c r="F23" s="119">
        <v>52287</v>
      </c>
      <c r="G23" s="120">
        <v>49463</v>
      </c>
      <c r="H23" s="120">
        <v>55000</v>
      </c>
      <c r="I23" s="120">
        <v>60000</v>
      </c>
    </row>
    <row r="24" spans="1:9" x14ac:dyDescent="0.2">
      <c r="A24" s="111" t="s">
        <v>11</v>
      </c>
      <c r="B24" s="112"/>
      <c r="C24" s="119">
        <v>39550</v>
      </c>
      <c r="D24" s="119">
        <v>37144</v>
      </c>
      <c r="E24" s="118">
        <v>55731</v>
      </c>
      <c r="F24" s="118"/>
      <c r="G24" s="120">
        <v>49463</v>
      </c>
      <c r="H24" s="120">
        <v>55000</v>
      </c>
      <c r="I24" s="120">
        <v>60000</v>
      </c>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c r="D28" s="120"/>
      <c r="E28" s="120"/>
      <c r="F28" s="120"/>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59224</v>
      </c>
      <c r="D33" s="118">
        <f t="shared" ref="D33:I33" si="2">+D22+D23-D24+D31</f>
        <v>59224</v>
      </c>
      <c r="E33" s="118">
        <f>+E22+E23-E24+E31</f>
        <v>61319</v>
      </c>
      <c r="F33" s="118">
        <f t="shared" si="2"/>
        <v>113606</v>
      </c>
      <c r="G33" s="123">
        <f>+G22+G23-G24+G31</f>
        <v>113606</v>
      </c>
      <c r="H33" s="123">
        <f>+H22+H23-H24+H31</f>
        <v>113606</v>
      </c>
      <c r="I33" s="123">
        <f t="shared" si="2"/>
        <v>113606</v>
      </c>
    </row>
    <row r="34" spans="1:9" x14ac:dyDescent="0.2">
      <c r="A34" s="129"/>
      <c r="B34" s="130"/>
      <c r="C34" s="131"/>
      <c r="D34" s="132"/>
      <c r="E34" s="132"/>
      <c r="F34" s="119"/>
      <c r="G34" s="120"/>
      <c r="H34" s="120"/>
      <c r="I34" s="120"/>
    </row>
    <row r="35" spans="1:9" x14ac:dyDescent="0.2">
      <c r="A35" s="111" t="s">
        <v>6</v>
      </c>
      <c r="B35" s="112"/>
      <c r="C35" s="131">
        <v>0</v>
      </c>
      <c r="D35" s="132">
        <v>0</v>
      </c>
      <c r="E35" s="132">
        <v>0</v>
      </c>
      <c r="F35" s="119">
        <v>0</v>
      </c>
      <c r="G35" s="120">
        <v>0</v>
      </c>
      <c r="H35" s="120">
        <v>0</v>
      </c>
      <c r="I35" s="120">
        <v>0</v>
      </c>
    </row>
    <row r="36" spans="1:9" x14ac:dyDescent="0.2">
      <c r="A36" s="129"/>
      <c r="B36" s="130"/>
      <c r="C36" s="131"/>
      <c r="D36" s="132"/>
      <c r="E36" s="132"/>
      <c r="F36" s="119"/>
      <c r="G36" s="120"/>
      <c r="H36" s="120"/>
      <c r="I36" s="120"/>
    </row>
    <row r="37" spans="1:9" x14ac:dyDescent="0.2">
      <c r="A37" s="111" t="s">
        <v>5</v>
      </c>
      <c r="B37" s="133"/>
      <c r="C37" s="134">
        <f>C33-C35</f>
        <v>59224</v>
      </c>
      <c r="D37" s="134">
        <f t="shared" ref="D37:I37" si="3">D33-D35</f>
        <v>59224</v>
      </c>
      <c r="E37" s="134">
        <f t="shared" si="3"/>
        <v>61319</v>
      </c>
      <c r="F37" s="135">
        <f t="shared" si="3"/>
        <v>113606</v>
      </c>
      <c r="G37" s="135">
        <f t="shared" si="3"/>
        <v>113606</v>
      </c>
      <c r="H37" s="135">
        <f t="shared" si="3"/>
        <v>113606</v>
      </c>
      <c r="I37" s="135">
        <f t="shared" si="3"/>
        <v>113606</v>
      </c>
    </row>
    <row r="38" spans="1:9" x14ac:dyDescent="0.2">
      <c r="A38" s="137"/>
      <c r="B38" s="137"/>
      <c r="C38" s="138"/>
      <c r="D38" s="138"/>
      <c r="E38" s="138"/>
      <c r="F38" s="138"/>
      <c r="G38" s="138"/>
      <c r="H38" s="138"/>
      <c r="I38" s="138"/>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5">
    <mergeCell ref="A9:I9"/>
    <mergeCell ref="A11:I11"/>
    <mergeCell ref="A13:I13"/>
    <mergeCell ref="A17:I17"/>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01309-0C3E-4E8C-A92F-37CC173D0921}">
  <sheetPr>
    <pageSetUpPr fitToPage="1"/>
  </sheetPr>
  <dimension ref="A1:I45"/>
  <sheetViews>
    <sheetView topLeftCell="A17" zoomScaleNormal="100" workbookViewId="0">
      <selection activeCell="A9" sqref="A9:I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72"/>
      <c r="B1" s="72"/>
      <c r="C1" s="72"/>
      <c r="D1" s="72"/>
      <c r="E1" s="72"/>
      <c r="F1" s="72"/>
      <c r="G1" s="72"/>
      <c r="H1" s="72"/>
      <c r="I1" s="72"/>
    </row>
    <row r="2" spans="1:9" x14ac:dyDescent="0.2">
      <c r="A2" s="72" t="s">
        <v>50</v>
      </c>
      <c r="B2" s="73" t="s">
        <v>49</v>
      </c>
      <c r="C2" s="73"/>
      <c r="D2" s="73"/>
      <c r="E2" s="100"/>
      <c r="F2" s="72"/>
      <c r="G2" s="101" t="s">
        <v>48</v>
      </c>
      <c r="H2" s="190" t="s">
        <v>631</v>
      </c>
      <c r="I2" s="73"/>
    </row>
    <row r="3" spans="1:9" x14ac:dyDescent="0.2">
      <c r="A3" s="72" t="s">
        <v>46</v>
      </c>
      <c r="B3" s="73" t="s">
        <v>607</v>
      </c>
      <c r="C3" s="73"/>
      <c r="D3" s="73"/>
      <c r="E3" s="100"/>
      <c r="F3" s="72"/>
      <c r="G3" s="101" t="s">
        <v>44</v>
      </c>
      <c r="H3" s="191" t="s">
        <v>632</v>
      </c>
      <c r="I3" s="74"/>
    </row>
    <row r="4" spans="1:9" x14ac:dyDescent="0.2">
      <c r="A4" s="72" t="s">
        <v>42</v>
      </c>
      <c r="B4" s="190" t="s">
        <v>633</v>
      </c>
      <c r="C4" s="73"/>
      <c r="D4" s="73"/>
      <c r="E4" s="100"/>
      <c r="F4" s="72"/>
      <c r="G4" s="101" t="s">
        <v>40</v>
      </c>
      <c r="H4" s="73" t="s">
        <v>39</v>
      </c>
      <c r="I4" s="73"/>
    </row>
    <row r="5" spans="1:9" x14ac:dyDescent="0.2">
      <c r="A5" s="72" t="s">
        <v>38</v>
      </c>
      <c r="B5" s="190" t="s">
        <v>617</v>
      </c>
      <c r="C5" s="74"/>
      <c r="D5" s="74"/>
      <c r="E5" s="100"/>
      <c r="F5" s="72"/>
      <c r="G5" s="101" t="s">
        <v>36</v>
      </c>
      <c r="H5" s="74" t="s">
        <v>634</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13.15" customHeight="1" x14ac:dyDescent="0.2">
      <c r="A9" s="194" t="s">
        <v>635</v>
      </c>
      <c r="B9" s="64"/>
      <c r="C9" s="64"/>
      <c r="D9" s="64"/>
      <c r="E9" s="64"/>
      <c r="F9" s="64"/>
      <c r="G9" s="64"/>
      <c r="H9" s="64"/>
      <c r="I9" s="64"/>
    </row>
    <row r="10" spans="1:9" x14ac:dyDescent="0.2">
      <c r="A10" s="72" t="s">
        <v>32</v>
      </c>
      <c r="B10" s="72"/>
      <c r="C10" s="100"/>
      <c r="D10" s="100"/>
      <c r="E10" s="100"/>
      <c r="F10" s="100"/>
      <c r="G10" s="100"/>
      <c r="H10" s="100"/>
      <c r="I10" s="100"/>
    </row>
    <row r="11" spans="1:9" ht="13.15" customHeight="1" x14ac:dyDescent="0.2">
      <c r="A11" s="64" t="s">
        <v>636</v>
      </c>
      <c r="B11" s="64"/>
      <c r="C11" s="64"/>
      <c r="D11" s="64"/>
      <c r="E11" s="64"/>
      <c r="F11" s="64"/>
      <c r="G11" s="64"/>
      <c r="H11" s="64"/>
      <c r="I11" s="64"/>
    </row>
    <row r="12" spans="1:9" x14ac:dyDescent="0.2">
      <c r="A12" s="72" t="s">
        <v>30</v>
      </c>
      <c r="B12" s="72"/>
      <c r="C12" s="100"/>
      <c r="D12" s="100"/>
      <c r="E12" s="100"/>
      <c r="F12" s="100"/>
      <c r="G12" s="100"/>
      <c r="H12" s="100"/>
      <c r="I12" s="100"/>
    </row>
    <row r="13" spans="1:9" x14ac:dyDescent="0.2">
      <c r="A13" s="195" t="s">
        <v>621</v>
      </c>
      <c r="B13" s="196"/>
      <c r="C13" s="196"/>
      <c r="D13" s="196"/>
      <c r="E13" s="196"/>
      <c r="F13" s="196"/>
      <c r="G13" s="196"/>
      <c r="H13" s="196"/>
      <c r="I13" s="196"/>
    </row>
    <row r="14" spans="1:9" x14ac:dyDescent="0.2">
      <c r="A14" s="104" t="s">
        <v>27</v>
      </c>
      <c r="B14" s="72"/>
      <c r="C14" s="100"/>
      <c r="D14" s="100"/>
      <c r="E14" s="100"/>
      <c r="F14" s="100"/>
      <c r="G14" s="100"/>
      <c r="H14" s="100"/>
      <c r="I14" s="100"/>
    </row>
    <row r="15" spans="1:9" x14ac:dyDescent="0.2">
      <c r="A15" s="104" t="s">
        <v>622</v>
      </c>
      <c r="B15" s="72"/>
      <c r="C15" s="100"/>
      <c r="D15" s="100"/>
      <c r="E15" s="100"/>
      <c r="F15" s="100"/>
      <c r="G15" s="100"/>
      <c r="H15" s="100"/>
      <c r="I15" s="100"/>
    </row>
    <row r="16" spans="1:9" x14ac:dyDescent="0.2">
      <c r="A16" s="104" t="s">
        <v>26</v>
      </c>
      <c r="B16" s="72"/>
      <c r="C16" s="100"/>
      <c r="D16" s="100"/>
      <c r="E16" s="100"/>
      <c r="F16" s="100"/>
      <c r="G16" s="100"/>
      <c r="H16" s="100"/>
      <c r="I16" s="100"/>
    </row>
    <row r="17" spans="1:9" ht="33.6" customHeight="1" x14ac:dyDescent="0.2">
      <c r="A17" s="198" t="s">
        <v>637</v>
      </c>
      <c r="B17" s="198"/>
      <c r="C17" s="198"/>
      <c r="D17" s="198"/>
      <c r="E17" s="198"/>
      <c r="F17" s="198"/>
      <c r="G17" s="198"/>
      <c r="H17" s="198"/>
      <c r="I17" s="198"/>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9">
        <v>140000</v>
      </c>
      <c r="D21" s="119">
        <v>200000</v>
      </c>
      <c r="E21" s="119">
        <v>200000</v>
      </c>
      <c r="F21" s="119">
        <v>120000</v>
      </c>
      <c r="G21" s="120">
        <v>350000</v>
      </c>
      <c r="H21" s="120">
        <v>400000</v>
      </c>
      <c r="I21" s="120">
        <v>400000</v>
      </c>
    </row>
    <row r="22" spans="1:9" x14ac:dyDescent="0.2">
      <c r="A22" s="111" t="s">
        <v>13</v>
      </c>
      <c r="B22" s="112"/>
      <c r="C22" s="118">
        <v>18603</v>
      </c>
      <c r="D22" s="119">
        <f t="shared" ref="D22:I22" si="0">C33</f>
        <v>58884</v>
      </c>
      <c r="E22" s="119">
        <f t="shared" si="0"/>
        <v>36800</v>
      </c>
      <c r="F22" s="119">
        <f t="shared" si="0"/>
        <v>19260</v>
      </c>
      <c r="G22" s="120">
        <f>F33</f>
        <v>35015</v>
      </c>
      <c r="H22" s="120">
        <f t="shared" si="0"/>
        <v>235015</v>
      </c>
      <c r="I22" s="120">
        <f t="shared" si="0"/>
        <v>235015</v>
      </c>
    </row>
    <row r="23" spans="1:9" x14ac:dyDescent="0.2">
      <c r="A23" s="111" t="s">
        <v>12</v>
      </c>
      <c r="B23" s="112"/>
      <c r="C23" s="119">
        <v>261308</v>
      </c>
      <c r="D23" s="119">
        <v>127195</v>
      </c>
      <c r="E23" s="119">
        <v>17941</v>
      </c>
      <c r="F23" s="119">
        <v>167882</v>
      </c>
      <c r="G23" s="120">
        <v>390000</v>
      </c>
      <c r="H23" s="120">
        <v>400000</v>
      </c>
      <c r="I23" s="120">
        <v>400000</v>
      </c>
    </row>
    <row r="24" spans="1:9" x14ac:dyDescent="0.2">
      <c r="A24" s="111" t="s">
        <v>11</v>
      </c>
      <c r="B24" s="112"/>
      <c r="C24" s="119">
        <v>221027</v>
      </c>
      <c r="D24" s="119">
        <v>149279</v>
      </c>
      <c r="E24" s="118">
        <v>35481</v>
      </c>
      <c r="F24" s="118">
        <v>152127</v>
      </c>
      <c r="G24" s="120">
        <v>190000</v>
      </c>
      <c r="H24" s="120">
        <v>400000</v>
      </c>
      <c r="I24" s="120">
        <v>400000</v>
      </c>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c r="D28" s="120"/>
      <c r="E28" s="120"/>
      <c r="F28" s="120"/>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58884</v>
      </c>
      <c r="D33" s="118">
        <f t="shared" ref="D33:I33" si="2">+D22+D23-D24+D31</f>
        <v>36800</v>
      </c>
      <c r="E33" s="118">
        <f>+E22+E23-E24+E31</f>
        <v>19260</v>
      </c>
      <c r="F33" s="118">
        <f>+F22+F23-F24+F31</f>
        <v>35015</v>
      </c>
      <c r="G33" s="123">
        <f>+G22+G23-G24+G31</f>
        <v>235015</v>
      </c>
      <c r="H33" s="123">
        <f>+H22+H23-H24+H31</f>
        <v>235015</v>
      </c>
      <c r="I33" s="123">
        <f t="shared" si="2"/>
        <v>235015</v>
      </c>
    </row>
    <row r="34" spans="1:9" x14ac:dyDescent="0.2">
      <c r="A34" s="129"/>
      <c r="B34" s="130"/>
      <c r="C34" s="131"/>
      <c r="D34" s="132"/>
      <c r="E34" s="132"/>
      <c r="F34" s="119"/>
      <c r="G34" s="120"/>
      <c r="H34" s="120"/>
      <c r="I34" s="120"/>
    </row>
    <row r="35" spans="1:9" x14ac:dyDescent="0.2">
      <c r="A35" s="111" t="s">
        <v>6</v>
      </c>
      <c r="B35" s="112"/>
      <c r="C35" s="132">
        <v>104670</v>
      </c>
      <c r="D35" s="132">
        <v>842</v>
      </c>
      <c r="E35" s="119">
        <f>212000+13947</f>
        <v>225947</v>
      </c>
      <c r="F35" s="119">
        <f>189855+12197</f>
        <v>202052</v>
      </c>
      <c r="G35" s="120">
        <v>200000</v>
      </c>
      <c r="H35" s="120">
        <v>200000</v>
      </c>
      <c r="I35" s="120">
        <v>200000</v>
      </c>
    </row>
    <row r="36" spans="1:9" x14ac:dyDescent="0.2">
      <c r="A36" s="129"/>
      <c r="B36" s="130"/>
      <c r="C36" s="131"/>
      <c r="D36" s="132"/>
      <c r="E36" s="132"/>
      <c r="F36" s="119"/>
      <c r="G36" s="120"/>
      <c r="H36" s="120"/>
      <c r="I36" s="120"/>
    </row>
    <row r="37" spans="1:9" x14ac:dyDescent="0.2">
      <c r="A37" s="111" t="s">
        <v>5</v>
      </c>
      <c r="B37" s="133"/>
      <c r="C37" s="134">
        <f>C33-C35</f>
        <v>-45786</v>
      </c>
      <c r="D37" s="134">
        <f t="shared" ref="D37:I37" si="3">D33-D35</f>
        <v>35958</v>
      </c>
      <c r="E37" s="134">
        <f t="shared" si="3"/>
        <v>-206687</v>
      </c>
      <c r="F37" s="135">
        <f t="shared" si="3"/>
        <v>-167037</v>
      </c>
      <c r="G37" s="135">
        <f t="shared" si="3"/>
        <v>35015</v>
      </c>
      <c r="H37" s="135">
        <f t="shared" si="3"/>
        <v>35015</v>
      </c>
      <c r="I37" s="135">
        <f t="shared" si="3"/>
        <v>35015</v>
      </c>
    </row>
    <row r="38" spans="1:9" x14ac:dyDescent="0.2">
      <c r="A38" s="137"/>
      <c r="B38" s="137"/>
      <c r="C38" s="138"/>
      <c r="D38" s="138"/>
      <c r="E38" s="138"/>
      <c r="F38" s="138"/>
      <c r="G38" s="138"/>
      <c r="H38" s="138"/>
      <c r="I38" s="138"/>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5">
    <mergeCell ref="A9:I9"/>
    <mergeCell ref="A11:I11"/>
    <mergeCell ref="A13:I13"/>
    <mergeCell ref="A17:I17"/>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F415F4-93FC-4B6E-901C-0088BF87578A}">
  <sheetPr>
    <pageSetUpPr fitToPage="1"/>
  </sheetPr>
  <dimension ref="A1:I49"/>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169" t="s">
        <v>50</v>
      </c>
      <c r="B2" s="170" t="s">
        <v>49</v>
      </c>
      <c r="C2" s="170"/>
      <c r="D2" s="170"/>
      <c r="E2" s="169"/>
      <c r="F2" s="169"/>
      <c r="G2" s="171" t="s">
        <v>48</v>
      </c>
      <c r="H2" s="170" t="s">
        <v>457</v>
      </c>
      <c r="I2" s="170"/>
    </row>
    <row r="3" spans="1:9" x14ac:dyDescent="0.2">
      <c r="A3" s="169" t="s">
        <v>46</v>
      </c>
      <c r="B3" s="170" t="s">
        <v>436</v>
      </c>
      <c r="C3" s="170"/>
      <c r="D3" s="170"/>
      <c r="E3" s="169"/>
      <c r="F3" s="169"/>
      <c r="G3" s="171" t="s">
        <v>44</v>
      </c>
      <c r="H3" s="172" t="s">
        <v>468</v>
      </c>
      <c r="I3" s="172"/>
    </row>
    <row r="4" spans="1:9" x14ac:dyDescent="0.2">
      <c r="A4" s="169" t="s">
        <v>42</v>
      </c>
      <c r="B4" s="173" t="s">
        <v>477</v>
      </c>
      <c r="C4" s="170"/>
      <c r="D4" s="170"/>
      <c r="E4" s="169"/>
      <c r="F4" s="169"/>
      <c r="G4" s="171" t="s">
        <v>40</v>
      </c>
      <c r="H4" s="170" t="s">
        <v>39</v>
      </c>
      <c r="I4" s="170"/>
    </row>
    <row r="5" spans="1:9" x14ac:dyDescent="0.2">
      <c r="A5" s="169" t="s">
        <v>38</v>
      </c>
      <c r="B5" s="170" t="s">
        <v>478</v>
      </c>
      <c r="C5" s="172"/>
      <c r="D5" s="172"/>
      <c r="E5" s="169"/>
      <c r="F5" s="169"/>
      <c r="G5" s="171" t="s">
        <v>36</v>
      </c>
      <c r="H5" s="172" t="s">
        <v>479</v>
      </c>
      <c r="I5" s="172"/>
    </row>
    <row r="6" spans="1:9" x14ac:dyDescent="0.2">
      <c r="A6" s="169"/>
      <c r="B6" s="169"/>
      <c r="C6" s="169"/>
      <c r="D6" s="169"/>
      <c r="E6" s="169"/>
      <c r="F6" s="169"/>
      <c r="G6" s="169"/>
      <c r="H6" s="169"/>
      <c r="I6" s="169"/>
    </row>
    <row r="7" spans="1:9" x14ac:dyDescent="0.2">
      <c r="A7" s="169"/>
      <c r="B7" s="169"/>
      <c r="C7" s="169"/>
      <c r="D7" s="169"/>
      <c r="E7" s="169"/>
      <c r="F7" s="169"/>
      <c r="G7" s="169"/>
      <c r="H7" s="169"/>
      <c r="I7" s="169"/>
    </row>
    <row r="8" spans="1:9" x14ac:dyDescent="0.2">
      <c r="A8" s="169" t="s">
        <v>34</v>
      </c>
      <c r="B8" s="169"/>
      <c r="C8" s="169"/>
      <c r="D8" s="169"/>
      <c r="E8" s="169"/>
      <c r="F8" s="169"/>
      <c r="G8" s="169"/>
      <c r="H8" s="169"/>
      <c r="I8" s="169"/>
    </row>
    <row r="9" spans="1:9" x14ac:dyDescent="0.2">
      <c r="A9" s="169" t="s">
        <v>451</v>
      </c>
      <c r="B9" s="169"/>
      <c r="C9" s="169"/>
      <c r="D9" s="169"/>
      <c r="E9" s="169"/>
      <c r="F9" s="169"/>
      <c r="G9" s="169"/>
      <c r="H9" s="169"/>
      <c r="I9" s="169"/>
    </row>
    <row r="10" spans="1:9" x14ac:dyDescent="0.2">
      <c r="A10" s="169" t="s">
        <v>480</v>
      </c>
      <c r="B10" s="169"/>
      <c r="C10" s="169"/>
      <c r="D10" s="169"/>
      <c r="E10" s="169"/>
      <c r="F10" s="169"/>
      <c r="G10" s="169"/>
      <c r="H10" s="169"/>
      <c r="I10" s="169"/>
    </row>
    <row r="11" spans="1:9" x14ac:dyDescent="0.2">
      <c r="A11" s="169" t="s">
        <v>32</v>
      </c>
      <c r="B11" s="169"/>
      <c r="C11" s="169"/>
      <c r="D11" s="169"/>
      <c r="E11" s="169"/>
      <c r="F11" s="169"/>
      <c r="G11" s="169"/>
      <c r="H11" s="169"/>
      <c r="I11" s="169"/>
    </row>
    <row r="12" spans="1:9" x14ac:dyDescent="0.2">
      <c r="A12" s="169" t="s">
        <v>481</v>
      </c>
      <c r="B12" s="169"/>
      <c r="C12" s="169"/>
      <c r="D12" s="169"/>
      <c r="E12" s="169"/>
      <c r="F12" s="169"/>
      <c r="G12" s="169"/>
      <c r="H12" s="169"/>
      <c r="I12" s="169"/>
    </row>
    <row r="13" spans="1:9" x14ac:dyDescent="0.2">
      <c r="A13" s="169" t="s">
        <v>30</v>
      </c>
      <c r="B13" s="169"/>
      <c r="C13" s="169"/>
      <c r="D13" s="169"/>
      <c r="E13" s="169"/>
      <c r="F13" s="169"/>
      <c r="G13" s="169"/>
      <c r="H13" s="169"/>
      <c r="I13" s="169"/>
    </row>
    <row r="14" spans="1:9" x14ac:dyDescent="0.2">
      <c r="A14" s="169" t="s">
        <v>482</v>
      </c>
      <c r="B14" s="169"/>
      <c r="C14" s="169"/>
      <c r="D14" s="169"/>
      <c r="E14" s="169"/>
      <c r="F14" s="169"/>
      <c r="G14" s="169"/>
      <c r="H14" s="169"/>
      <c r="I14" s="169"/>
    </row>
    <row r="15" spans="1:9" x14ac:dyDescent="0.2">
      <c r="A15" s="169" t="s">
        <v>483</v>
      </c>
      <c r="B15" s="169"/>
      <c r="C15" s="169"/>
      <c r="D15" s="169"/>
      <c r="E15" s="169"/>
      <c r="F15" s="169"/>
      <c r="G15" s="169"/>
      <c r="H15" s="169"/>
      <c r="I15" s="169"/>
    </row>
    <row r="16" spans="1:9" x14ac:dyDescent="0.2">
      <c r="A16" s="169" t="s">
        <v>27</v>
      </c>
      <c r="B16" s="169"/>
      <c r="C16" s="169"/>
      <c r="D16" s="169"/>
      <c r="E16" s="169"/>
      <c r="F16" s="169"/>
      <c r="G16" s="169"/>
      <c r="H16" s="169"/>
      <c r="I16" s="169"/>
    </row>
    <row r="17" spans="1:9" x14ac:dyDescent="0.2">
      <c r="A17" s="169"/>
      <c r="B17" s="169"/>
      <c r="C17" s="169"/>
      <c r="D17" s="169"/>
      <c r="E17" s="169"/>
      <c r="F17" s="169"/>
      <c r="G17" s="169"/>
      <c r="H17" s="169"/>
      <c r="I17" s="169"/>
    </row>
    <row r="18" spans="1:9" x14ac:dyDescent="0.2">
      <c r="A18" s="169" t="s">
        <v>26</v>
      </c>
      <c r="B18" s="63" t="s">
        <v>484</v>
      </c>
      <c r="C18" s="169"/>
      <c r="D18" s="169"/>
      <c r="E18" s="169"/>
      <c r="F18" s="169"/>
      <c r="G18" s="169"/>
      <c r="H18" s="169"/>
      <c r="I18" s="169"/>
    </row>
    <row r="19" spans="1:9" x14ac:dyDescent="0.2">
      <c r="A19" s="63"/>
      <c r="B19" s="41" t="s">
        <v>485</v>
      </c>
      <c r="C19" s="46"/>
      <c r="D19" s="46"/>
      <c r="E19" s="46"/>
      <c r="F19" s="71"/>
      <c r="G19" s="71"/>
      <c r="H19" s="71"/>
      <c r="I19" s="71"/>
    </row>
    <row r="20" spans="1:9" x14ac:dyDescent="0.2">
      <c r="A20" s="63"/>
      <c r="B20" s="40"/>
      <c r="C20" s="46"/>
      <c r="D20" s="46"/>
      <c r="E20" s="46"/>
      <c r="F20" s="71"/>
      <c r="G20" s="71"/>
      <c r="H20" s="71"/>
      <c r="I20" s="71"/>
    </row>
    <row r="21" spans="1:9" x14ac:dyDescent="0.2">
      <c r="A21" s="46"/>
      <c r="B21" s="46"/>
      <c r="C21" s="46"/>
      <c r="D21" s="46"/>
      <c r="E21" s="46"/>
      <c r="F21" s="71"/>
      <c r="G21" s="71"/>
      <c r="H21" s="71"/>
      <c r="I21" s="71"/>
    </row>
    <row r="22" spans="1:9" x14ac:dyDescent="0.2">
      <c r="A22" s="39" t="s">
        <v>24</v>
      </c>
      <c r="B22" s="38"/>
      <c r="C22" s="38"/>
      <c r="D22" s="38"/>
      <c r="E22" s="38"/>
      <c r="F22" s="38"/>
      <c r="G22" s="96"/>
      <c r="H22" s="96"/>
      <c r="I22" s="97"/>
    </row>
    <row r="23" spans="1:9" x14ac:dyDescent="0.2">
      <c r="A23" s="8"/>
      <c r="B23" s="7"/>
      <c r="C23" s="36" t="s">
        <v>23</v>
      </c>
      <c r="D23" s="36" t="s">
        <v>22</v>
      </c>
      <c r="E23" s="36" t="s">
        <v>21</v>
      </c>
      <c r="F23" s="36" t="s">
        <v>20</v>
      </c>
      <c r="G23" s="84" t="s">
        <v>19</v>
      </c>
      <c r="H23" s="84" t="s">
        <v>18</v>
      </c>
      <c r="I23" s="84" t="s">
        <v>17</v>
      </c>
    </row>
    <row r="24" spans="1:9" x14ac:dyDescent="0.2">
      <c r="A24" s="8"/>
      <c r="B24" s="7"/>
      <c r="C24" s="35" t="s">
        <v>16</v>
      </c>
      <c r="D24" s="34" t="s">
        <v>16</v>
      </c>
      <c r="E24" s="33" t="s">
        <v>16</v>
      </c>
      <c r="F24" s="33" t="s">
        <v>16</v>
      </c>
      <c r="G24" s="67" t="s">
        <v>15</v>
      </c>
      <c r="H24" s="67" t="s">
        <v>15</v>
      </c>
      <c r="I24" s="67" t="s">
        <v>15</v>
      </c>
    </row>
    <row r="25" spans="1:9" x14ac:dyDescent="0.2">
      <c r="A25" s="8" t="s">
        <v>14</v>
      </c>
      <c r="B25" s="7"/>
      <c r="C25" s="23"/>
      <c r="D25" s="1"/>
      <c r="E25" s="1"/>
      <c r="F25" s="1"/>
      <c r="G25" s="2"/>
      <c r="H25" s="2">
        <v>0</v>
      </c>
      <c r="I25" s="2">
        <v>0</v>
      </c>
    </row>
    <row r="26" spans="1:9" x14ac:dyDescent="0.2">
      <c r="A26" s="8" t="s">
        <v>13</v>
      </c>
      <c r="B26" s="7"/>
      <c r="C26" s="23">
        <v>100774</v>
      </c>
      <c r="D26" s="1">
        <f t="shared" ref="D26:I26" si="0">C37</f>
        <v>152493</v>
      </c>
      <c r="E26" s="1">
        <f t="shared" si="0"/>
        <v>195467</v>
      </c>
      <c r="F26" s="1">
        <f t="shared" si="0"/>
        <v>202734</v>
      </c>
      <c r="G26" s="2">
        <f t="shared" si="0"/>
        <v>21750</v>
      </c>
      <c r="H26" s="2">
        <f t="shared" si="0"/>
        <v>0</v>
      </c>
      <c r="I26" s="2">
        <f t="shared" si="0"/>
        <v>0</v>
      </c>
    </row>
    <row r="27" spans="1:9" x14ac:dyDescent="0.2">
      <c r="A27" s="8" t="s">
        <v>12</v>
      </c>
      <c r="B27" s="7"/>
      <c r="C27" s="1">
        <v>863263</v>
      </c>
      <c r="D27" s="1">
        <v>624109</v>
      </c>
      <c r="E27" s="1">
        <v>651949</v>
      </c>
      <c r="F27" s="1">
        <v>583936</v>
      </c>
      <c r="G27" s="2">
        <v>154943</v>
      </c>
      <c r="H27" s="2">
        <v>0</v>
      </c>
      <c r="I27" s="2">
        <v>0</v>
      </c>
    </row>
    <row r="28" spans="1:9" x14ac:dyDescent="0.2">
      <c r="A28" s="8" t="s">
        <v>11</v>
      </c>
      <c r="B28" s="7"/>
      <c r="C28" s="1">
        <v>811544</v>
      </c>
      <c r="D28" s="1">
        <v>581135</v>
      </c>
      <c r="E28" s="23">
        <v>644682</v>
      </c>
      <c r="F28" s="23">
        <v>764920</v>
      </c>
      <c r="G28" s="2">
        <v>176693</v>
      </c>
      <c r="H28" s="2">
        <v>0</v>
      </c>
      <c r="I28" s="2">
        <v>0</v>
      </c>
    </row>
    <row r="29" spans="1:9" x14ac:dyDescent="0.2">
      <c r="A29" s="8"/>
      <c r="B29" s="7"/>
      <c r="C29" s="23"/>
      <c r="D29" s="1"/>
      <c r="E29" s="1"/>
      <c r="F29" s="1"/>
      <c r="G29" s="2"/>
      <c r="H29" s="2"/>
      <c r="I29" s="2"/>
    </row>
    <row r="30" spans="1:9" x14ac:dyDescent="0.2">
      <c r="A30" s="26" t="s">
        <v>10</v>
      </c>
      <c r="B30" s="32"/>
      <c r="C30" s="29"/>
      <c r="D30" s="29"/>
      <c r="E30" s="29"/>
      <c r="F30" s="29"/>
      <c r="G30" s="29"/>
      <c r="H30" s="29"/>
      <c r="I30" s="24"/>
    </row>
    <row r="31" spans="1:9" x14ac:dyDescent="0.2">
      <c r="A31" s="31" t="s">
        <v>9</v>
      </c>
      <c r="B31" s="25"/>
      <c r="C31" s="24"/>
      <c r="D31" s="30"/>
      <c r="E31" s="29"/>
      <c r="F31" s="29"/>
      <c r="G31" s="29"/>
      <c r="H31" s="29"/>
      <c r="I31" s="24"/>
    </row>
    <row r="32" spans="1:9" x14ac:dyDescent="0.2">
      <c r="A32" s="28"/>
      <c r="B32" s="27"/>
      <c r="C32" s="24"/>
      <c r="D32" s="2"/>
      <c r="E32" s="2"/>
      <c r="F32" s="2"/>
      <c r="G32" s="2"/>
      <c r="H32" s="2"/>
      <c r="I32" s="2"/>
    </row>
    <row r="33" spans="1:9" x14ac:dyDescent="0.2">
      <c r="A33" s="28"/>
      <c r="B33" s="27"/>
      <c r="C33" s="24"/>
      <c r="D33" s="2"/>
      <c r="E33" s="2"/>
      <c r="F33" s="2"/>
      <c r="G33" s="2"/>
      <c r="H33" s="2"/>
      <c r="I33" s="2"/>
    </row>
    <row r="34" spans="1:9" x14ac:dyDescent="0.2">
      <c r="A34" s="28"/>
      <c r="B34" s="27"/>
      <c r="C34" s="24"/>
      <c r="D34" s="2"/>
      <c r="E34" s="2"/>
      <c r="F34" s="2"/>
      <c r="G34" s="2"/>
      <c r="H34" s="2"/>
      <c r="I34" s="2"/>
    </row>
    <row r="35" spans="1:9" x14ac:dyDescent="0.2">
      <c r="A35" s="26" t="s">
        <v>8</v>
      </c>
      <c r="B35" s="25"/>
      <c r="C35" s="24">
        <f t="shared" ref="C35:I35" si="1">SUM(C32:C34)</f>
        <v>0</v>
      </c>
      <c r="D35" s="24">
        <f t="shared" si="1"/>
        <v>0</v>
      </c>
      <c r="E35" s="24">
        <f t="shared" si="1"/>
        <v>0</v>
      </c>
      <c r="F35" s="24">
        <f t="shared" si="1"/>
        <v>0</v>
      </c>
      <c r="G35" s="24">
        <f t="shared" si="1"/>
        <v>0</v>
      </c>
      <c r="H35" s="24">
        <f t="shared" si="1"/>
        <v>0</v>
      </c>
      <c r="I35" s="24">
        <f t="shared" si="1"/>
        <v>0</v>
      </c>
    </row>
    <row r="36" spans="1:9" x14ac:dyDescent="0.2">
      <c r="A36" s="8"/>
      <c r="B36" s="7"/>
      <c r="C36" s="23"/>
      <c r="D36" s="1"/>
      <c r="E36" s="1"/>
      <c r="F36" s="1"/>
      <c r="G36" s="2"/>
      <c r="H36" s="2"/>
      <c r="I36" s="2"/>
    </row>
    <row r="37" spans="1:9" x14ac:dyDescent="0.2">
      <c r="A37" s="8" t="s">
        <v>7</v>
      </c>
      <c r="B37" s="7"/>
      <c r="C37" s="23">
        <f>+C26+C27-C28+C35</f>
        <v>152493</v>
      </c>
      <c r="D37" s="23">
        <f t="shared" ref="D37:I37" si="2">+D26+D27-D28+D35</f>
        <v>195467</v>
      </c>
      <c r="E37" s="23">
        <f>+E26+E27-E28+E35</f>
        <v>202734</v>
      </c>
      <c r="F37" s="23">
        <f t="shared" si="2"/>
        <v>21750</v>
      </c>
      <c r="G37" s="24">
        <f>+G26+G27-G28+G35</f>
        <v>0</v>
      </c>
      <c r="H37" s="24">
        <f>+H26+H27-H28+H35</f>
        <v>0</v>
      </c>
      <c r="I37" s="24">
        <f t="shared" si="2"/>
        <v>0</v>
      </c>
    </row>
    <row r="38" spans="1:9" x14ac:dyDescent="0.2">
      <c r="A38" s="22"/>
      <c r="B38" s="11"/>
      <c r="C38" s="21"/>
      <c r="D38" s="9"/>
      <c r="E38" s="9"/>
      <c r="F38" s="1"/>
      <c r="G38" s="2"/>
      <c r="H38" s="2"/>
      <c r="I38" s="2"/>
    </row>
    <row r="39" spans="1:9" x14ac:dyDescent="0.2">
      <c r="A39" s="8" t="s">
        <v>6</v>
      </c>
      <c r="B39" s="7"/>
      <c r="C39" s="9">
        <v>467848</v>
      </c>
      <c r="D39" s="9">
        <v>508182</v>
      </c>
      <c r="E39" s="1">
        <v>757194</v>
      </c>
      <c r="F39" s="1">
        <v>176693</v>
      </c>
      <c r="G39" s="2">
        <v>0</v>
      </c>
      <c r="H39" s="2">
        <v>0</v>
      </c>
      <c r="I39" s="2">
        <v>0</v>
      </c>
    </row>
    <row r="40" spans="1:9" x14ac:dyDescent="0.2">
      <c r="A40" s="22"/>
      <c r="B40" s="11"/>
      <c r="C40" s="21"/>
      <c r="D40" s="9"/>
      <c r="E40" s="9"/>
      <c r="F40" s="1"/>
      <c r="G40" s="2"/>
      <c r="H40" s="2"/>
      <c r="I40" s="2"/>
    </row>
    <row r="41" spans="1:9" x14ac:dyDescent="0.2">
      <c r="A41" s="8" t="s">
        <v>5</v>
      </c>
      <c r="B41" s="5"/>
      <c r="C41" s="20">
        <f>C37-C39</f>
        <v>-315355</v>
      </c>
      <c r="D41" s="20">
        <f t="shared" ref="D41:I41" si="3">D37-D39</f>
        <v>-312715</v>
      </c>
      <c r="E41" s="20">
        <f t="shared" si="3"/>
        <v>-554460</v>
      </c>
      <c r="F41" s="19">
        <f t="shared" si="3"/>
        <v>-154943</v>
      </c>
      <c r="G41" s="19">
        <f t="shared" si="3"/>
        <v>0</v>
      </c>
      <c r="H41" s="19">
        <f t="shared" si="3"/>
        <v>0</v>
      </c>
      <c r="I41" s="19">
        <f t="shared" si="3"/>
        <v>0</v>
      </c>
    </row>
    <row r="42" spans="1:9" x14ac:dyDescent="0.2">
      <c r="A42" s="18"/>
      <c r="B42" s="18"/>
      <c r="C42" s="17"/>
      <c r="D42" s="17"/>
      <c r="E42" s="17"/>
      <c r="F42" s="17"/>
      <c r="G42" s="17"/>
      <c r="H42" s="17"/>
      <c r="I42" s="17"/>
    </row>
    <row r="43" spans="1:9" x14ac:dyDescent="0.2">
      <c r="A43" s="16" t="s">
        <v>4</v>
      </c>
      <c r="B43" s="15"/>
      <c r="C43" s="14"/>
      <c r="D43" s="14"/>
      <c r="E43" s="13"/>
      <c r="F43" s="13"/>
      <c r="G43" s="13"/>
      <c r="H43" s="13"/>
      <c r="I43" s="13"/>
    </row>
    <row r="44" spans="1:9" x14ac:dyDescent="0.2">
      <c r="A44" s="12" t="s">
        <v>3</v>
      </c>
      <c r="B44" s="11"/>
      <c r="C44" s="10"/>
      <c r="D44" s="10"/>
      <c r="E44" s="9"/>
      <c r="F44" s="9"/>
      <c r="G44" s="9"/>
      <c r="H44" s="9"/>
      <c r="I44" s="9"/>
    </row>
    <row r="45" spans="1:9" x14ac:dyDescent="0.2">
      <c r="A45" s="8"/>
      <c r="B45" s="7"/>
      <c r="C45" s="1"/>
      <c r="D45" s="1"/>
      <c r="E45" s="1"/>
      <c r="F45" s="1"/>
      <c r="G45" s="1"/>
      <c r="H45" s="1"/>
      <c r="I45" s="1"/>
    </row>
    <row r="46" spans="1:9" x14ac:dyDescent="0.2">
      <c r="A46" s="8" t="s">
        <v>2</v>
      </c>
      <c r="B46" s="7"/>
      <c r="C46" s="2"/>
      <c r="D46" s="2"/>
      <c r="E46" s="1"/>
      <c r="F46" s="1"/>
      <c r="G46" s="1"/>
      <c r="H46" s="1"/>
      <c r="I46" s="1"/>
    </row>
    <row r="47" spans="1:9" x14ac:dyDescent="0.2">
      <c r="A47" s="8"/>
      <c r="B47" s="7"/>
      <c r="C47" s="2"/>
      <c r="D47" s="2"/>
      <c r="E47" s="1"/>
      <c r="F47" s="1"/>
      <c r="G47" s="1"/>
      <c r="H47" s="1"/>
      <c r="I47" s="1"/>
    </row>
    <row r="48" spans="1:9" x14ac:dyDescent="0.2">
      <c r="A48" s="6" t="s">
        <v>1</v>
      </c>
      <c r="B48" s="5"/>
      <c r="C48" s="2"/>
      <c r="D48" s="2"/>
      <c r="E48" s="1"/>
      <c r="F48" s="1"/>
      <c r="G48" s="1"/>
      <c r="H48" s="1"/>
      <c r="I48" s="1"/>
    </row>
    <row r="49" spans="1:9" x14ac:dyDescent="0.2">
      <c r="A49" s="4" t="s">
        <v>0</v>
      </c>
      <c r="B49" s="3"/>
      <c r="C49" s="2"/>
      <c r="D49" s="2"/>
      <c r="E49" s="1"/>
      <c r="F49" s="1"/>
      <c r="G49" s="1"/>
      <c r="H49" s="1"/>
      <c r="I49" s="1"/>
    </row>
  </sheetData>
  <sheetProtection selectLockedCells="1"/>
  <mergeCells count="1">
    <mergeCell ref="A22:I22"/>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428F-9B23-483F-8B94-CCED193783DF}">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60" t="s">
        <v>41</v>
      </c>
      <c r="C4" s="55"/>
      <c r="D4" s="55"/>
      <c r="E4" s="54"/>
      <c r="F4" s="54"/>
      <c r="G4" s="56" t="s">
        <v>40</v>
      </c>
      <c r="H4" s="55" t="s">
        <v>39</v>
      </c>
      <c r="I4" s="55"/>
    </row>
    <row r="5" spans="1:9" x14ac:dyDescent="0.2">
      <c r="A5" s="54" t="s">
        <v>38</v>
      </c>
      <c r="B5" s="60" t="s">
        <v>37</v>
      </c>
      <c r="C5" s="59"/>
      <c r="D5" s="59"/>
      <c r="E5" s="54"/>
      <c r="F5" s="54"/>
      <c r="G5" s="56" t="s">
        <v>36</v>
      </c>
      <c r="H5" s="59" t="s">
        <v>35</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ht="12.75" customHeight="1" x14ac:dyDescent="0.2">
      <c r="A9" s="61" t="s">
        <v>33</v>
      </c>
      <c r="B9" s="61"/>
      <c r="C9" s="61"/>
      <c r="D9" s="61"/>
      <c r="E9" s="61"/>
      <c r="F9" s="61"/>
      <c r="G9" s="61"/>
      <c r="H9" s="61"/>
      <c r="I9" s="61"/>
    </row>
    <row r="10" spans="1:9" x14ac:dyDescent="0.2">
      <c r="A10" s="54" t="s">
        <v>32</v>
      </c>
      <c r="B10" s="54"/>
      <c r="C10" s="54"/>
      <c r="D10" s="54"/>
      <c r="E10" s="54"/>
      <c r="F10" s="54"/>
      <c r="G10" s="54"/>
      <c r="H10" s="54"/>
      <c r="I10" s="54"/>
    </row>
    <row r="11" spans="1:9" x14ac:dyDescent="0.2">
      <c r="A11" s="62" t="s">
        <v>31</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2" t="s">
        <v>29</v>
      </c>
      <c r="B13" s="54"/>
      <c r="C13" s="54"/>
      <c r="D13" s="54"/>
      <c r="E13" s="54"/>
      <c r="F13" s="54"/>
      <c r="G13" s="54"/>
      <c r="H13" s="54"/>
      <c r="I13" s="54"/>
    </row>
    <row r="14" spans="1:9" x14ac:dyDescent="0.2">
      <c r="A14" s="61" t="s">
        <v>28</v>
      </c>
      <c r="B14" s="61"/>
      <c r="C14" s="61"/>
      <c r="D14" s="61"/>
      <c r="E14" s="61"/>
      <c r="F14" s="61"/>
      <c r="G14" s="61"/>
      <c r="H14" s="61"/>
      <c r="I14" s="61"/>
    </row>
    <row r="15" spans="1:9" ht="12.75" customHeight="1"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1" t="s">
        <v>25</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c r="G22" s="2"/>
      <c r="H22" s="2"/>
      <c r="I22" s="2"/>
    </row>
    <row r="23" spans="1:9" x14ac:dyDescent="0.2">
      <c r="A23" s="26" t="s">
        <v>13</v>
      </c>
      <c r="B23" s="25"/>
      <c r="C23" s="24">
        <v>93324</v>
      </c>
      <c r="D23" s="2">
        <f>C34</f>
        <v>86275</v>
      </c>
      <c r="E23" s="2">
        <f>D34</f>
        <v>110859</v>
      </c>
      <c r="F23" s="2">
        <f>E34</f>
        <v>25574</v>
      </c>
      <c r="G23" s="2">
        <f>F34</f>
        <v>25574</v>
      </c>
      <c r="H23" s="2">
        <f>G34</f>
        <v>0</v>
      </c>
      <c r="I23" s="2">
        <f>H34</f>
        <v>0</v>
      </c>
    </row>
    <row r="24" spans="1:9" x14ac:dyDescent="0.2">
      <c r="A24" s="26" t="s">
        <v>12</v>
      </c>
      <c r="B24" s="25"/>
      <c r="C24" s="2">
        <v>990</v>
      </c>
      <c r="D24" s="2">
        <v>24584</v>
      </c>
      <c r="E24" s="2">
        <v>0</v>
      </c>
      <c r="F24" s="2">
        <v>0</v>
      </c>
      <c r="G24" s="2"/>
      <c r="H24" s="2"/>
      <c r="I24" s="2"/>
    </row>
    <row r="25" spans="1:9" x14ac:dyDescent="0.2">
      <c r="A25" s="26" t="s">
        <v>11</v>
      </c>
      <c r="B25" s="25"/>
      <c r="C25" s="2">
        <v>8039</v>
      </c>
      <c r="D25" s="2">
        <v>0</v>
      </c>
      <c r="E25" s="24">
        <v>0</v>
      </c>
      <c r="F25" s="24">
        <v>0</v>
      </c>
      <c r="G25" s="2">
        <v>25574</v>
      </c>
      <c r="H25" s="2"/>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v>0</v>
      </c>
      <c r="D29" s="2">
        <v>0</v>
      </c>
      <c r="E29" s="2">
        <v>-85285</v>
      </c>
      <c r="F29" s="2">
        <v>0</v>
      </c>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SUM(C29:C31)</f>
        <v>0</v>
      </c>
      <c r="D32" s="24">
        <f>SUM(D29:D31)</f>
        <v>0</v>
      </c>
      <c r="E32" s="24">
        <f>SUM(E29:E31)</f>
        <v>-85285</v>
      </c>
      <c r="F32" s="24">
        <f>SUM(F29:F31)</f>
        <v>0</v>
      </c>
      <c r="G32" s="24">
        <f>SUM(G29:G31)</f>
        <v>0</v>
      </c>
      <c r="H32" s="24">
        <f>SUM(H29:H31)</f>
        <v>0</v>
      </c>
      <c r="I32" s="24">
        <f>SUM(I29:I31)</f>
        <v>0</v>
      </c>
    </row>
    <row r="33" spans="1:9" x14ac:dyDescent="0.2">
      <c r="A33" s="26"/>
      <c r="B33" s="25"/>
      <c r="C33" s="24"/>
      <c r="D33" s="2"/>
      <c r="E33" s="2"/>
      <c r="F33" s="2"/>
      <c r="G33" s="2"/>
      <c r="H33" s="2"/>
      <c r="I33" s="2"/>
    </row>
    <row r="34" spans="1:9" x14ac:dyDescent="0.2">
      <c r="A34" s="26" t="s">
        <v>7</v>
      </c>
      <c r="B34" s="25"/>
      <c r="C34" s="24">
        <f>+C23+C24-C25+C32</f>
        <v>86275</v>
      </c>
      <c r="D34" s="24">
        <f>+D23+D24-D25+D32</f>
        <v>110859</v>
      </c>
      <c r="E34" s="24">
        <f>+E23+E24-E25+E32</f>
        <v>25574</v>
      </c>
      <c r="F34" s="24">
        <f>+F23+F24-F25+F32</f>
        <v>25574</v>
      </c>
      <c r="G34" s="24">
        <f>+G23+G24-G25+G32</f>
        <v>0</v>
      </c>
      <c r="H34" s="24">
        <f>+H23+H24-H25+H32</f>
        <v>0</v>
      </c>
      <c r="I34" s="24">
        <f>+I23+I24-I25+I32</f>
        <v>0</v>
      </c>
    </row>
    <row r="35" spans="1:9" x14ac:dyDescent="0.2">
      <c r="A35" s="28"/>
      <c r="B35" s="27"/>
      <c r="C35" s="86"/>
      <c r="D35" s="10"/>
      <c r="E35" s="10"/>
      <c r="F35" s="2"/>
      <c r="G35" s="2"/>
      <c r="H35" s="2"/>
      <c r="I35" s="2"/>
    </row>
    <row r="36" spans="1:9" x14ac:dyDescent="0.2">
      <c r="A36" s="26" t="s">
        <v>6</v>
      </c>
      <c r="B36" s="25"/>
      <c r="C36" s="86">
        <v>0</v>
      </c>
      <c r="D36" s="10">
        <v>0</v>
      </c>
      <c r="E36" s="10">
        <v>0</v>
      </c>
      <c r="F36" s="2">
        <v>0</v>
      </c>
      <c r="G36" s="2"/>
      <c r="H36" s="2"/>
      <c r="I36" s="2"/>
    </row>
    <row r="37" spans="1:9" x14ac:dyDescent="0.2">
      <c r="A37" s="28"/>
      <c r="B37" s="27"/>
      <c r="C37" s="86"/>
      <c r="D37" s="10"/>
      <c r="E37" s="10"/>
      <c r="F37" s="2"/>
      <c r="G37" s="2"/>
      <c r="H37" s="2"/>
      <c r="I37" s="2"/>
    </row>
    <row r="38" spans="1:9" x14ac:dyDescent="0.2">
      <c r="A38" s="26" t="s">
        <v>5</v>
      </c>
      <c r="B38" s="87"/>
      <c r="C38" s="88">
        <f>C34-C36</f>
        <v>86275</v>
      </c>
      <c r="D38" s="88">
        <f>D34-D36</f>
        <v>110859</v>
      </c>
      <c r="E38" s="88">
        <f>E34-E36</f>
        <v>25574</v>
      </c>
      <c r="F38" s="68">
        <f>F34-F36</f>
        <v>25574</v>
      </c>
      <c r="G38" s="68">
        <f>G34-G36</f>
        <v>0</v>
      </c>
      <c r="H38" s="68">
        <f>H34-H36</f>
        <v>0</v>
      </c>
      <c r="I38" s="68">
        <f>I34-I36</f>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3">
    <mergeCell ref="A19:I19"/>
    <mergeCell ref="A9:I9"/>
    <mergeCell ref="A14:I14"/>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42A68-2F2E-4574-A9E3-F1275593E86D}">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73" t="s">
        <v>69</v>
      </c>
      <c r="C4" s="55"/>
      <c r="D4" s="55"/>
      <c r="E4" s="54"/>
      <c r="F4" s="54"/>
      <c r="G4" s="56" t="s">
        <v>40</v>
      </c>
      <c r="H4" s="55" t="s">
        <v>39</v>
      </c>
      <c r="I4" s="55"/>
    </row>
    <row r="5" spans="1:9" x14ac:dyDescent="0.2">
      <c r="A5" s="54" t="s">
        <v>38</v>
      </c>
      <c r="B5" s="57" t="s">
        <v>68</v>
      </c>
      <c r="C5" s="59"/>
      <c r="D5" s="59"/>
      <c r="E5" s="54"/>
      <c r="F5" s="54"/>
      <c r="G5" s="56" t="s">
        <v>36</v>
      </c>
      <c r="H5" s="59" t="s">
        <v>67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1" t="s">
        <v>66</v>
      </c>
      <c r="B9" s="61"/>
      <c r="C9" s="61"/>
      <c r="D9" s="61"/>
      <c r="E9" s="61"/>
      <c r="F9" s="61"/>
      <c r="G9" s="61"/>
      <c r="H9" s="61"/>
      <c r="I9" s="61"/>
    </row>
    <row r="10" spans="1:9" x14ac:dyDescent="0.2">
      <c r="A10" s="54" t="s">
        <v>32</v>
      </c>
      <c r="B10" s="54"/>
      <c r="C10" s="54"/>
      <c r="D10" s="54"/>
      <c r="E10" s="54"/>
      <c r="F10" s="54"/>
      <c r="G10" s="54"/>
      <c r="H10" s="54"/>
      <c r="I10" s="54"/>
    </row>
    <row r="11" spans="1:9" x14ac:dyDescent="0.2">
      <c r="A11" s="63"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65</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c r="B17" s="75" t="s">
        <v>64</v>
      </c>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568</v>
      </c>
      <c r="D22" s="2">
        <f>C33</f>
        <v>252</v>
      </c>
      <c r="E22" s="2">
        <f>D33</f>
        <v>11</v>
      </c>
      <c r="F22" s="2">
        <f>E33</f>
        <v>11</v>
      </c>
      <c r="G22" s="2">
        <f>F33</f>
        <v>11</v>
      </c>
      <c r="H22" s="2">
        <f>G33</f>
        <v>0</v>
      </c>
      <c r="I22" s="2">
        <f>H33</f>
        <v>0</v>
      </c>
    </row>
    <row r="23" spans="1:9" x14ac:dyDescent="0.2">
      <c r="A23" s="26" t="s">
        <v>12</v>
      </c>
      <c r="B23" s="25"/>
      <c r="C23" s="2">
        <v>7769</v>
      </c>
      <c r="D23" s="2">
        <v>1509</v>
      </c>
      <c r="E23" s="2">
        <v>0</v>
      </c>
      <c r="F23" s="2">
        <v>0</v>
      </c>
      <c r="G23" s="2"/>
      <c r="H23" s="2"/>
      <c r="I23" s="2"/>
    </row>
    <row r="24" spans="1:9" x14ac:dyDescent="0.2">
      <c r="A24" s="26" t="s">
        <v>11</v>
      </c>
      <c r="B24" s="25"/>
      <c r="C24" s="2">
        <v>8085</v>
      </c>
      <c r="D24" s="2">
        <v>1750</v>
      </c>
      <c r="E24" s="24">
        <v>0</v>
      </c>
      <c r="F24" s="24">
        <v>0</v>
      </c>
      <c r="G24" s="2">
        <v>11</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252</v>
      </c>
      <c r="D33" s="24">
        <f>+D22+D23-D24+D31</f>
        <v>11</v>
      </c>
      <c r="E33" s="24">
        <f>+E22+E23-E24+E31</f>
        <v>11</v>
      </c>
      <c r="F33" s="24">
        <f>+F22+F23-F24+F31</f>
        <v>11</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c r="H35" s="2"/>
      <c r="I35" s="2"/>
    </row>
    <row r="36" spans="1:9" x14ac:dyDescent="0.2">
      <c r="A36" s="28"/>
      <c r="B36" s="27"/>
      <c r="C36" s="86"/>
      <c r="D36" s="10"/>
      <c r="E36" s="10"/>
      <c r="F36" s="2"/>
      <c r="G36" s="2"/>
      <c r="H36" s="2"/>
      <c r="I36" s="2"/>
    </row>
    <row r="37" spans="1:9" x14ac:dyDescent="0.2">
      <c r="A37" s="26" t="s">
        <v>5</v>
      </c>
      <c r="B37" s="87"/>
      <c r="C37" s="88">
        <f>C33-C35</f>
        <v>252</v>
      </c>
      <c r="D37" s="88">
        <f>D33-D35</f>
        <v>11</v>
      </c>
      <c r="E37" s="88">
        <f>E33-E35</f>
        <v>11</v>
      </c>
      <c r="F37" s="68">
        <f>F33-F35</f>
        <v>11</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2">
    <mergeCell ref="A18:I18"/>
    <mergeCell ref="A9:I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52329-F917-4606-B271-2E38DA66E017}">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73" t="s">
        <v>82</v>
      </c>
      <c r="C4" s="55"/>
      <c r="D4" s="55"/>
      <c r="E4" s="54"/>
      <c r="F4" s="54"/>
      <c r="G4" s="56" t="s">
        <v>40</v>
      </c>
      <c r="H4" s="55" t="s">
        <v>39</v>
      </c>
      <c r="I4" s="55"/>
    </row>
    <row r="5" spans="1:9" x14ac:dyDescent="0.2">
      <c r="A5" s="54" t="s">
        <v>38</v>
      </c>
      <c r="B5" s="57" t="s">
        <v>68</v>
      </c>
      <c r="C5" s="59"/>
      <c r="D5" s="59"/>
      <c r="E5" s="54"/>
      <c r="F5" s="54"/>
      <c r="G5" s="56" t="s">
        <v>36</v>
      </c>
      <c r="H5" s="59" t="s">
        <v>81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80</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79</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c r="B17" s="72" t="s">
        <v>78</v>
      </c>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3737</v>
      </c>
      <c r="D22" s="2">
        <f>C33</f>
        <v>11573</v>
      </c>
      <c r="E22" s="2">
        <f>D33</f>
        <v>11610</v>
      </c>
      <c r="F22" s="2">
        <f>E33</f>
        <v>37</v>
      </c>
      <c r="G22" s="2">
        <f>F33</f>
        <v>37</v>
      </c>
      <c r="H22" s="2">
        <f>G33</f>
        <v>0</v>
      </c>
      <c r="I22" s="2">
        <f>H33</f>
        <v>0</v>
      </c>
    </row>
    <row r="23" spans="1:9" x14ac:dyDescent="0.2">
      <c r="A23" s="26" t="s">
        <v>12</v>
      </c>
      <c r="B23" s="25"/>
      <c r="C23" s="2">
        <v>22872</v>
      </c>
      <c r="D23" s="2">
        <v>37</v>
      </c>
      <c r="E23" s="2">
        <v>1381</v>
      </c>
      <c r="F23" s="2">
        <v>0</v>
      </c>
      <c r="G23" s="2"/>
      <c r="H23" s="2"/>
      <c r="I23" s="2"/>
    </row>
    <row r="24" spans="1:9" x14ac:dyDescent="0.2">
      <c r="A24" s="26" t="s">
        <v>11</v>
      </c>
      <c r="B24" s="25"/>
      <c r="C24" s="2">
        <v>15036</v>
      </c>
      <c r="D24" s="2">
        <v>0</v>
      </c>
      <c r="E24" s="24">
        <v>12954</v>
      </c>
      <c r="F24" s="24">
        <v>0</v>
      </c>
      <c r="G24" s="2">
        <v>37</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11573</v>
      </c>
      <c r="D33" s="24">
        <f>+D22+D23-D24+D31</f>
        <v>11610</v>
      </c>
      <c r="E33" s="24">
        <f>+E22+E23-E24+E31</f>
        <v>37</v>
      </c>
      <c r="F33" s="24">
        <f>+F22+F23-F24+F31</f>
        <v>37</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1381</v>
      </c>
      <c r="E35" s="10">
        <v>3</v>
      </c>
      <c r="F35" s="2">
        <v>3</v>
      </c>
      <c r="G35" s="2"/>
      <c r="H35" s="2"/>
      <c r="I35" s="2"/>
    </row>
    <row r="36" spans="1:9" x14ac:dyDescent="0.2">
      <c r="A36" s="28"/>
      <c r="B36" s="27"/>
      <c r="C36" s="86"/>
      <c r="D36" s="10"/>
      <c r="E36" s="10"/>
      <c r="F36" s="2"/>
      <c r="G36" s="2"/>
      <c r="H36" s="2"/>
      <c r="I36" s="2"/>
    </row>
    <row r="37" spans="1:9" x14ac:dyDescent="0.2">
      <c r="A37" s="26" t="s">
        <v>5</v>
      </c>
      <c r="B37" s="87"/>
      <c r="C37" s="88">
        <f>C33-C35</f>
        <v>11573</v>
      </c>
      <c r="D37" s="88">
        <f>D33-D35</f>
        <v>10229</v>
      </c>
      <c r="E37" s="88">
        <f>E33-E35</f>
        <v>34</v>
      </c>
      <c r="F37" s="68">
        <f>F33-F35</f>
        <v>34</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2F3B1-EA30-4C79-ADE7-067B170167E3}">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195</v>
      </c>
      <c r="I2" s="55"/>
    </row>
    <row r="3" spans="1:9" x14ac:dyDescent="0.2">
      <c r="A3" s="54" t="s">
        <v>46</v>
      </c>
      <c r="B3" s="55" t="s">
        <v>196</v>
      </c>
      <c r="C3" s="55"/>
      <c r="D3" s="55"/>
      <c r="E3" s="54"/>
      <c r="F3" s="54"/>
      <c r="G3" s="56" t="s">
        <v>44</v>
      </c>
      <c r="H3" s="58" t="s">
        <v>197</v>
      </c>
      <c r="I3" s="59"/>
    </row>
    <row r="4" spans="1:9" x14ac:dyDescent="0.2">
      <c r="A4" s="54" t="s">
        <v>42</v>
      </c>
      <c r="B4" s="55" t="s">
        <v>240</v>
      </c>
      <c r="C4" s="55"/>
      <c r="D4" s="55"/>
      <c r="E4" s="54"/>
      <c r="F4" s="54"/>
      <c r="G4" s="56" t="s">
        <v>40</v>
      </c>
      <c r="H4" s="55" t="s">
        <v>39</v>
      </c>
      <c r="I4" s="55"/>
    </row>
    <row r="5" spans="1:9" x14ac:dyDescent="0.2">
      <c r="A5" s="54" t="s">
        <v>38</v>
      </c>
      <c r="B5" s="55" t="s">
        <v>241</v>
      </c>
      <c r="C5" s="59"/>
      <c r="D5" s="59"/>
      <c r="E5" s="54"/>
      <c r="F5" s="54"/>
      <c r="G5" s="56" t="s">
        <v>36</v>
      </c>
      <c r="H5" s="59" t="s">
        <v>242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3" t="s">
        <v>243</v>
      </c>
      <c r="B9" s="54"/>
      <c r="C9" s="54"/>
      <c r="D9" s="54"/>
      <c r="E9" s="54"/>
      <c r="F9" s="54"/>
      <c r="G9" s="54"/>
      <c r="H9" s="54"/>
      <c r="I9" s="54"/>
    </row>
    <row r="10" spans="1:9" x14ac:dyDescent="0.2">
      <c r="A10" s="54" t="s">
        <v>32</v>
      </c>
      <c r="B10" s="54"/>
      <c r="C10" s="54"/>
      <c r="D10" s="54"/>
      <c r="E10" s="54"/>
      <c r="F10" s="54"/>
      <c r="G10" s="54"/>
      <c r="H10" s="54"/>
      <c r="I10" s="54"/>
    </row>
    <row r="11" spans="1:9" x14ac:dyDescent="0.2">
      <c r="A11" s="63" t="s">
        <v>244</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54"/>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63" t="s">
        <v>245</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0</v>
      </c>
      <c r="D22" s="2">
        <f t="shared" ref="D22:I22" si="0">C33</f>
        <v>4198</v>
      </c>
      <c r="E22" s="2">
        <f t="shared" si="0"/>
        <v>63</v>
      </c>
      <c r="F22" s="2">
        <f t="shared" si="0"/>
        <v>15657</v>
      </c>
      <c r="G22" s="2">
        <f t="shared" si="0"/>
        <v>322</v>
      </c>
      <c r="H22" s="2">
        <f t="shared" si="0"/>
        <v>0</v>
      </c>
      <c r="I22" s="2">
        <f t="shared" si="0"/>
        <v>0</v>
      </c>
    </row>
    <row r="23" spans="1:9" x14ac:dyDescent="0.2">
      <c r="A23" s="26" t="s">
        <v>12</v>
      </c>
      <c r="B23" s="25"/>
      <c r="C23" s="2">
        <v>76247</v>
      </c>
      <c r="D23" s="2">
        <v>48210</v>
      </c>
      <c r="E23" s="2">
        <v>44357</v>
      </c>
      <c r="F23" s="2">
        <v>0</v>
      </c>
      <c r="G23" s="2"/>
      <c r="H23" s="2"/>
      <c r="I23" s="2"/>
    </row>
    <row r="24" spans="1:9" x14ac:dyDescent="0.2">
      <c r="A24" s="26" t="s">
        <v>11</v>
      </c>
      <c r="B24" s="25"/>
      <c r="C24" s="2">
        <v>72049</v>
      </c>
      <c r="D24" s="2">
        <v>52345</v>
      </c>
      <c r="E24" s="24">
        <v>28763</v>
      </c>
      <c r="F24" s="24">
        <v>15335</v>
      </c>
      <c r="G24" s="2">
        <v>322</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4198</v>
      </c>
      <c r="D33" s="24">
        <f t="shared" ref="D33:I33" si="2">+D22+D23-D24+D31</f>
        <v>63</v>
      </c>
      <c r="E33" s="24">
        <f>+E22+E23-E24+E31</f>
        <v>15657</v>
      </c>
      <c r="F33" s="24">
        <f t="shared" si="2"/>
        <v>322</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c r="H35" s="2"/>
      <c r="I35" s="2"/>
    </row>
    <row r="36" spans="1:9" x14ac:dyDescent="0.2">
      <c r="A36" s="28"/>
      <c r="B36" s="27"/>
      <c r="C36" s="86"/>
      <c r="D36" s="10"/>
      <c r="E36" s="10"/>
      <c r="F36" s="2"/>
      <c r="G36" s="2"/>
      <c r="H36" s="2"/>
      <c r="I36" s="2"/>
    </row>
    <row r="37" spans="1:9" x14ac:dyDescent="0.2">
      <c r="A37" s="26" t="s">
        <v>5</v>
      </c>
      <c r="B37" s="87"/>
      <c r="C37" s="88">
        <f>C33-C35</f>
        <v>4198</v>
      </c>
      <c r="D37" s="88">
        <f t="shared" ref="D37:I37" si="3">D33-D35</f>
        <v>63</v>
      </c>
      <c r="E37" s="88">
        <f t="shared" si="3"/>
        <v>15657</v>
      </c>
      <c r="F37" s="68">
        <f t="shared" si="3"/>
        <v>322</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02258-0DED-4922-9BC5-4841B625CA14}">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229</v>
      </c>
      <c r="I3" s="59"/>
    </row>
    <row r="4" spans="1:9" x14ac:dyDescent="0.2">
      <c r="A4" s="54" t="s">
        <v>42</v>
      </c>
      <c r="B4" s="55" t="s">
        <v>246</v>
      </c>
      <c r="C4" s="55"/>
      <c r="D4" s="55"/>
      <c r="E4" s="54"/>
      <c r="F4" s="54"/>
      <c r="G4" s="56" t="s">
        <v>40</v>
      </c>
      <c r="H4" s="55" t="s">
        <v>39</v>
      </c>
      <c r="I4" s="55"/>
    </row>
    <row r="5" spans="1:9" x14ac:dyDescent="0.2">
      <c r="A5" s="54" t="s">
        <v>38</v>
      </c>
      <c r="B5" s="55" t="s">
        <v>241</v>
      </c>
      <c r="C5" s="59"/>
      <c r="D5" s="59"/>
      <c r="E5" s="54"/>
      <c r="F5" s="54"/>
      <c r="G5" s="56" t="s">
        <v>36</v>
      </c>
      <c r="H5" s="59" t="s">
        <v>247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248</v>
      </c>
      <c r="B9" s="54"/>
      <c r="C9" s="54"/>
      <c r="D9" s="54"/>
      <c r="E9" s="54"/>
      <c r="F9" s="54"/>
      <c r="G9" s="54"/>
      <c r="H9" s="54"/>
      <c r="I9" s="54"/>
    </row>
    <row r="10" spans="1:9" x14ac:dyDescent="0.2">
      <c r="A10" s="54" t="s">
        <v>233</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234</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249</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0" t="s">
        <v>250</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c r="G22" s="2"/>
      <c r="H22" s="2"/>
      <c r="I22" s="2"/>
    </row>
    <row r="23" spans="1:9" x14ac:dyDescent="0.2">
      <c r="A23" s="26" t="s">
        <v>13</v>
      </c>
      <c r="B23" s="25"/>
      <c r="C23" s="24">
        <v>1973</v>
      </c>
      <c r="D23" s="2">
        <f t="shared" ref="D23:I23" si="0">C34</f>
        <v>15123</v>
      </c>
      <c r="E23" s="2">
        <f t="shared" si="0"/>
        <v>15123</v>
      </c>
      <c r="F23" s="2">
        <f t="shared" si="0"/>
        <v>181</v>
      </c>
      <c r="G23" s="2">
        <f t="shared" si="0"/>
        <v>181</v>
      </c>
      <c r="H23" s="2">
        <f t="shared" si="0"/>
        <v>0</v>
      </c>
      <c r="I23" s="2">
        <f t="shared" si="0"/>
        <v>0</v>
      </c>
    </row>
    <row r="24" spans="1:9" x14ac:dyDescent="0.2">
      <c r="A24" s="26" t="s">
        <v>12</v>
      </c>
      <c r="B24" s="25"/>
      <c r="C24" s="2">
        <v>13698</v>
      </c>
      <c r="D24" s="2">
        <v>0</v>
      </c>
      <c r="E24" s="2">
        <v>0</v>
      </c>
      <c r="F24" s="2">
        <v>0</v>
      </c>
      <c r="G24" s="2"/>
      <c r="H24" s="2"/>
      <c r="I24" s="2"/>
    </row>
    <row r="25" spans="1:9" x14ac:dyDescent="0.2">
      <c r="A25" s="26" t="s">
        <v>11</v>
      </c>
      <c r="B25" s="25"/>
      <c r="C25" s="2">
        <v>548</v>
      </c>
      <c r="D25" s="2">
        <v>0</v>
      </c>
      <c r="E25" s="24">
        <v>0</v>
      </c>
      <c r="F25" s="24">
        <v>0</v>
      </c>
      <c r="G25" s="2">
        <v>181</v>
      </c>
      <c r="H25" s="2"/>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v>0</v>
      </c>
      <c r="D29" s="2">
        <v>0</v>
      </c>
      <c r="E29" s="2">
        <v>-14942</v>
      </c>
      <c r="F29" s="2">
        <v>0</v>
      </c>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-14942</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15123</v>
      </c>
      <c r="D34" s="24">
        <f t="shared" ref="D34:I34" si="2">+D23+D24-D25+D32</f>
        <v>15123</v>
      </c>
      <c r="E34" s="24">
        <f>+E23+E24-E25+E32</f>
        <v>181</v>
      </c>
      <c r="F34" s="24">
        <f t="shared" si="2"/>
        <v>181</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86">
        <v>0</v>
      </c>
      <c r="D36" s="10">
        <v>0</v>
      </c>
      <c r="E36" s="10">
        <v>0</v>
      </c>
      <c r="F36" s="2">
        <v>0</v>
      </c>
      <c r="G36" s="2"/>
      <c r="H36" s="2"/>
      <c r="I36" s="2"/>
    </row>
    <row r="37" spans="1:9" x14ac:dyDescent="0.2">
      <c r="A37" s="28"/>
      <c r="B37" s="27"/>
      <c r="C37" s="86"/>
      <c r="D37" s="10"/>
      <c r="E37" s="10"/>
      <c r="F37" s="2"/>
      <c r="G37" s="2"/>
      <c r="H37" s="2"/>
      <c r="I37" s="2"/>
    </row>
    <row r="38" spans="1:9" x14ac:dyDescent="0.2">
      <c r="A38" s="26" t="s">
        <v>5</v>
      </c>
      <c r="B38" s="87"/>
      <c r="C38" s="88">
        <f>C34-C36</f>
        <v>15123</v>
      </c>
      <c r="D38" s="88">
        <f t="shared" ref="D38:I38" si="3">D34-D36</f>
        <v>15123</v>
      </c>
      <c r="E38" s="88">
        <f t="shared" si="3"/>
        <v>181</v>
      </c>
      <c r="F38" s="68">
        <f t="shared" si="3"/>
        <v>181</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D382-5B3C-4BC7-B99F-F42DBBF36B57}">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210</v>
      </c>
      <c r="I2" s="55"/>
    </row>
    <row r="3" spans="1:9" x14ac:dyDescent="0.2">
      <c r="A3" s="54" t="s">
        <v>46</v>
      </c>
      <c r="B3" s="55" t="s">
        <v>196</v>
      </c>
      <c r="C3" s="55"/>
      <c r="D3" s="55"/>
      <c r="E3" s="54"/>
      <c r="F3" s="54"/>
      <c r="G3" s="56" t="s">
        <v>44</v>
      </c>
      <c r="H3" s="58" t="s">
        <v>211</v>
      </c>
      <c r="I3" s="59"/>
    </row>
    <row r="4" spans="1:9" x14ac:dyDescent="0.2">
      <c r="A4" s="54" t="s">
        <v>42</v>
      </c>
      <c r="B4" s="55" t="s">
        <v>251</v>
      </c>
      <c r="C4" s="55"/>
      <c r="D4" s="55"/>
      <c r="E4" s="54"/>
      <c r="F4" s="54"/>
      <c r="G4" s="56" t="s">
        <v>40</v>
      </c>
      <c r="H4" s="55" t="s">
        <v>39</v>
      </c>
      <c r="I4" s="55"/>
    </row>
    <row r="5" spans="1:9" x14ac:dyDescent="0.2">
      <c r="A5" s="54" t="s">
        <v>38</v>
      </c>
      <c r="B5" s="55" t="s">
        <v>241</v>
      </c>
      <c r="C5" s="59"/>
      <c r="D5" s="59"/>
      <c r="E5" s="54"/>
      <c r="F5" s="54"/>
      <c r="G5" s="56" t="s">
        <v>36</v>
      </c>
      <c r="H5" s="59" t="s">
        <v>252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248</v>
      </c>
      <c r="B9" s="54"/>
      <c r="C9" s="54"/>
      <c r="D9" s="54"/>
      <c r="E9" s="54"/>
      <c r="F9" s="54"/>
      <c r="G9" s="54"/>
      <c r="H9" s="54"/>
      <c r="I9" s="54"/>
    </row>
    <row r="10" spans="1:9" x14ac:dyDescent="0.2">
      <c r="A10" s="54" t="s">
        <v>233</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208</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253</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63"/>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1" t="s">
        <v>254</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c r="G22" s="2"/>
      <c r="H22" s="2">
        <v>0</v>
      </c>
      <c r="I22" s="2">
        <v>0</v>
      </c>
    </row>
    <row r="23" spans="1:9" x14ac:dyDescent="0.2">
      <c r="A23" s="26" t="s">
        <v>13</v>
      </c>
      <c r="B23" s="25"/>
      <c r="C23" s="24">
        <v>716</v>
      </c>
      <c r="D23" s="2">
        <f t="shared" ref="D23:I23" si="0">C34</f>
        <v>14448</v>
      </c>
      <c r="E23" s="2">
        <f t="shared" si="0"/>
        <v>3398</v>
      </c>
      <c r="F23" s="2">
        <f t="shared" si="0"/>
        <v>0</v>
      </c>
      <c r="G23" s="2">
        <f t="shared" si="0"/>
        <v>35857</v>
      </c>
      <c r="H23" s="2">
        <f t="shared" si="0"/>
        <v>0</v>
      </c>
      <c r="I23" s="2">
        <f t="shared" si="0"/>
        <v>0</v>
      </c>
    </row>
    <row r="24" spans="1:9" x14ac:dyDescent="0.2">
      <c r="A24" s="26" t="s">
        <v>12</v>
      </c>
      <c r="B24" s="25"/>
      <c r="C24" s="2">
        <v>170913</v>
      </c>
      <c r="D24" s="2">
        <v>37909</v>
      </c>
      <c r="E24" s="2">
        <v>46151</v>
      </c>
      <c r="F24" s="2">
        <v>35857</v>
      </c>
      <c r="G24" s="2"/>
      <c r="H24" s="2">
        <v>0</v>
      </c>
      <c r="I24" s="2">
        <v>0</v>
      </c>
    </row>
    <row r="25" spans="1:9" x14ac:dyDescent="0.2">
      <c r="A25" s="26" t="s">
        <v>11</v>
      </c>
      <c r="B25" s="25"/>
      <c r="C25" s="2">
        <v>157181</v>
      </c>
      <c r="D25" s="2">
        <v>48959</v>
      </c>
      <c r="E25" s="24">
        <v>49549</v>
      </c>
      <c r="F25" s="24">
        <v>0</v>
      </c>
      <c r="G25" s="2">
        <v>35857</v>
      </c>
      <c r="H25" s="2">
        <v>0</v>
      </c>
      <c r="I25" s="2">
        <v>0</v>
      </c>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t="s">
        <v>255</v>
      </c>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14448</v>
      </c>
      <c r="D34" s="24">
        <f t="shared" ref="D34:I34" si="2">+D23+D24-D25+D32</f>
        <v>3398</v>
      </c>
      <c r="E34" s="24">
        <f>+E23+E24-E25+E32</f>
        <v>0</v>
      </c>
      <c r="F34" s="24">
        <f t="shared" si="2"/>
        <v>35857</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10">
        <v>78390</v>
      </c>
      <c r="D36" s="10">
        <v>26134</v>
      </c>
      <c r="E36" s="2">
        <v>2896</v>
      </c>
      <c r="F36" s="2">
        <v>0</v>
      </c>
      <c r="G36" s="2">
        <v>0</v>
      </c>
      <c r="H36" s="2">
        <v>0</v>
      </c>
      <c r="I36" s="2">
        <v>0</v>
      </c>
    </row>
    <row r="37" spans="1:9" x14ac:dyDescent="0.2">
      <c r="A37" s="28"/>
      <c r="B37" s="27"/>
      <c r="C37" s="86"/>
      <c r="D37" s="10"/>
      <c r="E37" s="10"/>
      <c r="F37" s="2"/>
      <c r="G37" s="2"/>
      <c r="H37" s="2"/>
      <c r="I37" s="2"/>
    </row>
    <row r="38" spans="1:9" x14ac:dyDescent="0.2">
      <c r="A38" s="26" t="s">
        <v>5</v>
      </c>
      <c r="B38" s="87"/>
      <c r="C38" s="88">
        <f>C34-C36</f>
        <v>-63942</v>
      </c>
      <c r="D38" s="88">
        <f t="shared" ref="D38:I38" si="3">D34-D36</f>
        <v>-22736</v>
      </c>
      <c r="E38" s="88">
        <f t="shared" si="3"/>
        <v>-2896</v>
      </c>
      <c r="F38" s="68">
        <f t="shared" si="3"/>
        <v>35857</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E9095-CDD7-4483-B6EB-96BF3C09FBAF}">
  <sheetPr>
    <pageSetUpPr fitToPage="1"/>
  </sheetPr>
  <dimension ref="A1:I48"/>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457</v>
      </c>
      <c r="I2" s="55"/>
    </row>
    <row r="3" spans="1:9" x14ac:dyDescent="0.2">
      <c r="A3" s="54" t="s">
        <v>46</v>
      </c>
      <c r="B3" s="55" t="s">
        <v>436</v>
      </c>
      <c r="C3" s="55"/>
      <c r="D3" s="55"/>
      <c r="E3" s="54"/>
      <c r="F3" s="54"/>
      <c r="G3" s="56" t="s">
        <v>44</v>
      </c>
      <c r="H3" s="58" t="s">
        <v>486</v>
      </c>
      <c r="I3" s="59"/>
    </row>
    <row r="4" spans="1:9" x14ac:dyDescent="0.2">
      <c r="A4" s="54" t="s">
        <v>42</v>
      </c>
      <c r="B4" s="173" t="s">
        <v>487</v>
      </c>
      <c r="C4" s="55"/>
      <c r="D4" s="55"/>
      <c r="E4" s="54"/>
      <c r="F4" s="54"/>
      <c r="G4" s="56" t="s">
        <v>40</v>
      </c>
      <c r="H4" s="57" t="s">
        <v>39</v>
      </c>
      <c r="I4" s="55"/>
    </row>
    <row r="5" spans="1:9" x14ac:dyDescent="0.2">
      <c r="A5" s="54" t="s">
        <v>38</v>
      </c>
      <c r="B5" s="73" t="s">
        <v>417</v>
      </c>
      <c r="C5" s="59"/>
      <c r="D5" s="59"/>
      <c r="E5" s="54"/>
      <c r="F5" s="54"/>
      <c r="G5" s="56" t="s">
        <v>36</v>
      </c>
      <c r="H5" s="58" t="s">
        <v>488</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3" t="s">
        <v>489</v>
      </c>
      <c r="B9" s="54"/>
      <c r="C9" s="54"/>
      <c r="D9" s="54"/>
      <c r="E9" s="54"/>
      <c r="F9" s="54"/>
      <c r="G9" s="54"/>
      <c r="H9" s="54"/>
      <c r="I9" s="54"/>
    </row>
    <row r="10" spans="1:9" x14ac:dyDescent="0.2">
      <c r="A10" s="63" t="s">
        <v>490</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63" t="s">
        <v>491</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492</v>
      </c>
      <c r="B14" s="54"/>
      <c r="C14" s="54"/>
      <c r="D14" s="54"/>
      <c r="E14" s="54"/>
      <c r="F14" s="54"/>
      <c r="G14" s="54"/>
      <c r="H14" s="54"/>
      <c r="I14" s="54"/>
    </row>
    <row r="15" spans="1:9" x14ac:dyDescent="0.2">
      <c r="A15" s="63" t="s">
        <v>493</v>
      </c>
      <c r="B15" s="54"/>
      <c r="C15" s="54"/>
      <c r="D15" s="54"/>
      <c r="E15" s="54"/>
      <c r="F15" s="54"/>
      <c r="G15" s="54"/>
      <c r="H15" s="54"/>
      <c r="I15" s="54"/>
    </row>
    <row r="16" spans="1:9" x14ac:dyDescent="0.2">
      <c r="A16" s="63" t="s">
        <v>494</v>
      </c>
      <c r="B16" s="54"/>
      <c r="C16" s="54"/>
      <c r="D16" s="54"/>
      <c r="E16" s="54"/>
      <c r="F16" s="54"/>
      <c r="G16" s="54"/>
      <c r="H16" s="54"/>
      <c r="I16" s="54"/>
    </row>
    <row r="17" spans="1:9" x14ac:dyDescent="0.2">
      <c r="A17" s="63" t="s">
        <v>27</v>
      </c>
      <c r="B17" s="54"/>
      <c r="C17" s="54"/>
      <c r="D17" s="54"/>
      <c r="E17" s="54"/>
      <c r="F17" s="54"/>
      <c r="G17" s="54"/>
      <c r="H17" s="54"/>
      <c r="I17" s="54"/>
    </row>
    <row r="18" spans="1:9" x14ac:dyDescent="0.2">
      <c r="A18" s="54"/>
      <c r="B18" s="54"/>
      <c r="C18" s="54"/>
      <c r="D18" s="54"/>
      <c r="E18" s="54"/>
      <c r="F18" s="54"/>
      <c r="G18" s="54"/>
      <c r="H18" s="54"/>
      <c r="I18" s="54"/>
    </row>
    <row r="19" spans="1:9" x14ac:dyDescent="0.2">
      <c r="A19" s="63" t="s">
        <v>26</v>
      </c>
      <c r="C19" s="54"/>
      <c r="D19" s="54"/>
      <c r="E19" s="54"/>
      <c r="F19" s="54"/>
      <c r="G19" s="54"/>
      <c r="H19" s="54"/>
      <c r="I19" s="54"/>
    </row>
    <row r="20" spans="1:9" x14ac:dyDescent="0.2">
      <c r="A20" s="63" t="s">
        <v>495</v>
      </c>
      <c r="B20" s="71"/>
      <c r="C20" s="71"/>
      <c r="D20" s="71"/>
      <c r="E20" s="71"/>
      <c r="F20" s="71"/>
      <c r="G20" s="71"/>
      <c r="H20" s="71"/>
      <c r="I20" s="71"/>
    </row>
    <row r="21" spans="1:9" x14ac:dyDescent="0.2">
      <c r="A21" s="39" t="s">
        <v>24</v>
      </c>
      <c r="B21" s="38"/>
      <c r="C21" s="38"/>
      <c r="D21" s="38"/>
      <c r="E21" s="38"/>
      <c r="F21" s="38"/>
      <c r="G21" s="96"/>
      <c r="H21" s="96"/>
      <c r="I21" s="97"/>
    </row>
    <row r="22" spans="1:9" x14ac:dyDescent="0.2">
      <c r="A22" s="8"/>
      <c r="B22" s="7"/>
      <c r="C22" s="36" t="s">
        <v>23</v>
      </c>
      <c r="D22" s="36" t="s">
        <v>22</v>
      </c>
      <c r="E22" s="36" t="s">
        <v>21</v>
      </c>
      <c r="F22" s="36" t="s">
        <v>20</v>
      </c>
      <c r="G22" s="84" t="s">
        <v>19</v>
      </c>
      <c r="H22" s="84" t="s">
        <v>18</v>
      </c>
      <c r="I22" s="84" t="s">
        <v>17</v>
      </c>
    </row>
    <row r="23" spans="1:9" x14ac:dyDescent="0.2">
      <c r="A23" s="8"/>
      <c r="B23" s="7"/>
      <c r="C23" s="35" t="s">
        <v>16</v>
      </c>
      <c r="D23" s="34" t="s">
        <v>16</v>
      </c>
      <c r="E23" s="33" t="s">
        <v>16</v>
      </c>
      <c r="F23" s="33" t="s">
        <v>16</v>
      </c>
      <c r="G23" s="67" t="s">
        <v>15</v>
      </c>
      <c r="H23" s="67" t="s">
        <v>15</v>
      </c>
      <c r="I23" s="67" t="s">
        <v>15</v>
      </c>
    </row>
    <row r="24" spans="1:9" x14ac:dyDescent="0.2">
      <c r="A24" s="8" t="s">
        <v>14</v>
      </c>
      <c r="B24" s="7"/>
      <c r="C24" s="23"/>
      <c r="D24" s="1"/>
      <c r="E24" s="1">
        <v>112000</v>
      </c>
      <c r="F24" s="1"/>
      <c r="G24" s="2"/>
      <c r="H24" s="2">
        <v>125000</v>
      </c>
      <c r="I24" s="2">
        <v>0</v>
      </c>
    </row>
    <row r="25" spans="1:9" x14ac:dyDescent="0.2">
      <c r="A25" s="8" t="s">
        <v>13</v>
      </c>
      <c r="B25" s="7"/>
      <c r="C25" s="23">
        <v>7657</v>
      </c>
      <c r="D25" s="1">
        <f t="shared" ref="D25:I25" si="0">C36</f>
        <v>7431</v>
      </c>
      <c r="E25" s="1">
        <f t="shared" si="0"/>
        <v>10119</v>
      </c>
      <c r="F25" s="1">
        <f t="shared" si="0"/>
        <v>13119</v>
      </c>
      <c r="G25" s="2">
        <f t="shared" si="0"/>
        <v>2688</v>
      </c>
      <c r="H25" s="2">
        <f t="shared" si="0"/>
        <v>6688</v>
      </c>
      <c r="I25" s="2">
        <f t="shared" si="0"/>
        <v>12388</v>
      </c>
    </row>
    <row r="26" spans="1:9" x14ac:dyDescent="0.2">
      <c r="A26" s="8" t="s">
        <v>12</v>
      </c>
      <c r="B26" s="7"/>
      <c r="C26" s="1">
        <v>32256</v>
      </c>
      <c r="D26" s="1">
        <v>35744</v>
      </c>
      <c r="E26" s="1">
        <v>19720</v>
      </c>
      <c r="F26" s="1">
        <v>25949</v>
      </c>
      <c r="G26" s="2">
        <v>32500</v>
      </c>
      <c r="H26" s="2">
        <v>38200</v>
      </c>
      <c r="I26" s="2">
        <v>43200</v>
      </c>
    </row>
    <row r="27" spans="1:9" x14ac:dyDescent="0.2">
      <c r="A27" s="8" t="s">
        <v>11</v>
      </c>
      <c r="B27" s="7"/>
      <c r="C27" s="1">
        <v>32482</v>
      </c>
      <c r="D27" s="1">
        <v>33056</v>
      </c>
      <c r="E27" s="23">
        <v>16720</v>
      </c>
      <c r="F27" s="23">
        <v>36380</v>
      </c>
      <c r="G27" s="2">
        <v>28500</v>
      </c>
      <c r="H27" s="2">
        <v>32500</v>
      </c>
      <c r="I27" s="2">
        <v>36500</v>
      </c>
    </row>
    <row r="28" spans="1:9" x14ac:dyDescent="0.2">
      <c r="A28" s="8"/>
      <c r="B28" s="7"/>
      <c r="C28" s="23"/>
      <c r="D28" s="1"/>
      <c r="E28" s="1"/>
      <c r="F28" s="1"/>
      <c r="G28" s="2"/>
      <c r="H28" s="2"/>
      <c r="I28" s="2"/>
    </row>
    <row r="29" spans="1:9" x14ac:dyDescent="0.2">
      <c r="A29" s="26" t="s">
        <v>10</v>
      </c>
      <c r="B29" s="32"/>
      <c r="C29" s="29"/>
      <c r="D29" s="29"/>
      <c r="E29" s="29"/>
      <c r="F29" s="29"/>
      <c r="G29" s="29"/>
      <c r="H29" s="29"/>
      <c r="I29" s="24"/>
    </row>
    <row r="30" spans="1:9" x14ac:dyDescent="0.2">
      <c r="A30" s="31" t="s">
        <v>9</v>
      </c>
      <c r="B30" s="25"/>
      <c r="C30" s="24"/>
      <c r="D30" s="30"/>
      <c r="E30" s="29"/>
      <c r="F30" s="29"/>
      <c r="G30" s="29"/>
      <c r="H30" s="29"/>
      <c r="I30" s="24"/>
    </row>
    <row r="31" spans="1:9" x14ac:dyDescent="0.2">
      <c r="A31" s="28"/>
      <c r="B31" s="27"/>
      <c r="C31" s="24">
        <v>0</v>
      </c>
      <c r="D31" s="2">
        <v>0</v>
      </c>
      <c r="E31" s="2">
        <v>0</v>
      </c>
      <c r="F31" s="2">
        <v>0</v>
      </c>
      <c r="G31" s="2"/>
      <c r="H31" s="2"/>
      <c r="I31" s="2"/>
    </row>
    <row r="32" spans="1:9" x14ac:dyDescent="0.2">
      <c r="A32" s="28"/>
      <c r="B32" s="27"/>
      <c r="C32" s="24"/>
      <c r="D32" s="2"/>
      <c r="E32" s="2"/>
      <c r="F32" s="2"/>
      <c r="G32" s="2"/>
      <c r="H32" s="2"/>
      <c r="I32" s="2"/>
    </row>
    <row r="33" spans="1:9" x14ac:dyDescent="0.2">
      <c r="A33" s="28"/>
      <c r="B33" s="27"/>
      <c r="C33" s="24"/>
      <c r="D33" s="2"/>
      <c r="E33" s="2"/>
      <c r="F33" s="2"/>
      <c r="G33" s="2"/>
      <c r="H33" s="2"/>
      <c r="I33" s="2"/>
    </row>
    <row r="34" spans="1:9" x14ac:dyDescent="0.2">
      <c r="A34" s="26" t="s">
        <v>8</v>
      </c>
      <c r="B34" s="25"/>
      <c r="C34" s="24">
        <f t="shared" ref="C34:I34" si="1">SUM(C31:C33)</f>
        <v>0</v>
      </c>
      <c r="D34" s="24">
        <f t="shared" si="1"/>
        <v>0</v>
      </c>
      <c r="E34" s="24">
        <f t="shared" si="1"/>
        <v>0</v>
      </c>
      <c r="F34" s="24">
        <f t="shared" si="1"/>
        <v>0</v>
      </c>
      <c r="G34" s="24">
        <f t="shared" si="1"/>
        <v>0</v>
      </c>
      <c r="H34" s="24">
        <f t="shared" si="1"/>
        <v>0</v>
      </c>
      <c r="I34" s="24">
        <f t="shared" si="1"/>
        <v>0</v>
      </c>
    </row>
    <row r="35" spans="1:9" x14ac:dyDescent="0.2">
      <c r="A35" s="8"/>
      <c r="B35" s="7"/>
      <c r="C35" s="23"/>
      <c r="D35" s="1"/>
      <c r="E35" s="1"/>
      <c r="F35" s="1"/>
      <c r="G35" s="2"/>
      <c r="H35" s="2"/>
      <c r="I35" s="2"/>
    </row>
    <row r="36" spans="1:9" x14ac:dyDescent="0.2">
      <c r="A36" s="8" t="s">
        <v>7</v>
      </c>
      <c r="B36" s="7"/>
      <c r="C36" s="23">
        <f>+C25+C26-C27+C34</f>
        <v>7431</v>
      </c>
      <c r="D36" s="23">
        <f t="shared" ref="D36:I36" si="2">+D25+D26-D27+D34</f>
        <v>10119</v>
      </c>
      <c r="E36" s="23">
        <f>+E25+E26-E27+E34</f>
        <v>13119</v>
      </c>
      <c r="F36" s="23">
        <f t="shared" si="2"/>
        <v>2688</v>
      </c>
      <c r="G36" s="24">
        <f>+G25+G26-G27+G34</f>
        <v>6688</v>
      </c>
      <c r="H36" s="24">
        <f>+H25+H26-H27+H34</f>
        <v>12388</v>
      </c>
      <c r="I36" s="24">
        <f t="shared" si="2"/>
        <v>19088</v>
      </c>
    </row>
    <row r="37" spans="1:9" x14ac:dyDescent="0.2">
      <c r="A37" s="22"/>
      <c r="B37" s="11"/>
      <c r="C37" s="21"/>
      <c r="D37" s="9"/>
      <c r="E37" s="9"/>
      <c r="F37" s="1"/>
      <c r="G37" s="2"/>
      <c r="H37" s="2"/>
      <c r="I37" s="2"/>
    </row>
    <row r="38" spans="1:9" x14ac:dyDescent="0.2">
      <c r="A38" s="8" t="s">
        <v>6</v>
      </c>
      <c r="B38" s="7"/>
      <c r="C38" s="9">
        <v>7745</v>
      </c>
      <c r="D38" s="9">
        <v>8751</v>
      </c>
      <c r="E38" s="1">
        <v>30030</v>
      </c>
      <c r="F38" s="1">
        <v>72219</v>
      </c>
      <c r="G38" s="2">
        <v>6500</v>
      </c>
      <c r="H38" s="2">
        <v>10500</v>
      </c>
      <c r="I38" s="2">
        <v>18500</v>
      </c>
    </row>
    <row r="39" spans="1:9" x14ac:dyDescent="0.2">
      <c r="A39" s="22"/>
      <c r="B39" s="11"/>
      <c r="C39" s="21"/>
      <c r="D39" s="9"/>
      <c r="E39" s="9"/>
      <c r="F39" s="1"/>
      <c r="G39" s="1"/>
      <c r="H39" s="1"/>
      <c r="I39" s="1"/>
    </row>
    <row r="40" spans="1:9" x14ac:dyDescent="0.2">
      <c r="A40" s="8" t="s">
        <v>5</v>
      </c>
      <c r="B40" s="5"/>
      <c r="C40" s="20">
        <f>C36-C38</f>
        <v>-314</v>
      </c>
      <c r="D40" s="20">
        <f t="shared" ref="D40:I40" si="3">D36-D38</f>
        <v>1368</v>
      </c>
      <c r="E40" s="20">
        <f t="shared" si="3"/>
        <v>-16911</v>
      </c>
      <c r="F40" s="19">
        <f t="shared" si="3"/>
        <v>-69531</v>
      </c>
      <c r="G40" s="19">
        <f t="shared" si="3"/>
        <v>188</v>
      </c>
      <c r="H40" s="19">
        <f t="shared" si="3"/>
        <v>1888</v>
      </c>
      <c r="I40" s="19">
        <f t="shared" si="3"/>
        <v>588</v>
      </c>
    </row>
    <row r="41" spans="1:9" x14ac:dyDescent="0.2">
      <c r="A41" s="18"/>
      <c r="B41" s="18"/>
      <c r="C41" s="17"/>
      <c r="D41" s="17"/>
      <c r="E41" s="17"/>
      <c r="F41" s="17"/>
      <c r="G41" s="17"/>
      <c r="H41" s="17"/>
      <c r="I41" s="17"/>
    </row>
    <row r="42" spans="1:9" x14ac:dyDescent="0.2">
      <c r="A42" s="16" t="s">
        <v>4</v>
      </c>
      <c r="B42" s="15"/>
      <c r="C42" s="14"/>
      <c r="D42" s="14"/>
      <c r="E42" s="13"/>
      <c r="F42" s="13"/>
      <c r="G42" s="13"/>
      <c r="H42" s="13"/>
      <c r="I42" s="13"/>
    </row>
    <row r="43" spans="1:9" x14ac:dyDescent="0.2">
      <c r="A43" s="12" t="s">
        <v>3</v>
      </c>
      <c r="B43" s="11"/>
      <c r="C43" s="10"/>
      <c r="D43" s="10"/>
      <c r="E43" s="9"/>
      <c r="F43" s="9"/>
      <c r="G43" s="9"/>
      <c r="H43" s="9"/>
      <c r="I43" s="9"/>
    </row>
    <row r="44" spans="1:9" x14ac:dyDescent="0.2">
      <c r="A44" s="8"/>
      <c r="B44" s="7"/>
      <c r="C44" s="1"/>
      <c r="D44" s="1"/>
      <c r="E44" s="1"/>
      <c r="F44" s="1"/>
      <c r="G44" s="1"/>
      <c r="H44" s="1"/>
      <c r="I44" s="1"/>
    </row>
    <row r="45" spans="1:9" x14ac:dyDescent="0.2">
      <c r="A45" s="8" t="s">
        <v>2</v>
      </c>
      <c r="B45" s="7"/>
      <c r="C45" s="2"/>
      <c r="D45" s="2"/>
      <c r="E45" s="1"/>
      <c r="F45" s="1"/>
      <c r="G45" s="1"/>
      <c r="H45" s="1"/>
      <c r="I45" s="1"/>
    </row>
    <row r="46" spans="1:9" x14ac:dyDescent="0.2">
      <c r="A46" s="8"/>
      <c r="B46" s="7"/>
      <c r="C46" s="2"/>
      <c r="D46" s="2"/>
      <c r="E46" s="1"/>
      <c r="F46" s="1"/>
      <c r="G46" s="1"/>
      <c r="H46" s="1"/>
      <c r="I46" s="1"/>
    </row>
    <row r="47" spans="1:9" x14ac:dyDescent="0.2">
      <c r="A47" s="6" t="s">
        <v>1</v>
      </c>
      <c r="B47" s="5"/>
      <c r="C47" s="2"/>
      <c r="D47" s="2"/>
      <c r="E47" s="1"/>
      <c r="F47" s="1"/>
      <c r="G47" s="1"/>
      <c r="H47" s="1"/>
      <c r="I47" s="1"/>
    </row>
    <row r="48" spans="1:9" x14ac:dyDescent="0.2">
      <c r="A48" s="4" t="s">
        <v>0</v>
      </c>
      <c r="B48" s="3"/>
      <c r="C48" s="2"/>
      <c r="D48" s="2"/>
      <c r="E48" s="1"/>
      <c r="F48" s="1"/>
      <c r="G48" s="1"/>
      <c r="H48" s="1"/>
      <c r="I48" s="1"/>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5D130-BBAE-4728-8B9E-5A3A06631524}">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73" t="s">
        <v>75</v>
      </c>
      <c r="C4" s="55"/>
      <c r="D4" s="55"/>
      <c r="E4" s="54"/>
      <c r="F4" s="54"/>
      <c r="G4" s="56" t="s">
        <v>40</v>
      </c>
      <c r="H4" s="55" t="s">
        <v>39</v>
      </c>
      <c r="I4" s="55"/>
    </row>
    <row r="5" spans="1:9" x14ac:dyDescent="0.2">
      <c r="A5" s="54" t="s">
        <v>38</v>
      </c>
      <c r="B5" s="74" t="s">
        <v>74</v>
      </c>
      <c r="C5" s="59"/>
      <c r="D5" s="59"/>
      <c r="E5" s="54"/>
      <c r="F5" s="54"/>
      <c r="G5" s="56" t="s">
        <v>36</v>
      </c>
      <c r="H5" s="59" t="s">
        <v>73</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72</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71</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70</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
        <v>277498</v>
      </c>
      <c r="D21" s="2">
        <v>321904</v>
      </c>
      <c r="E21" s="2">
        <v>99995</v>
      </c>
      <c r="F21" s="2">
        <v>372495</v>
      </c>
      <c r="G21" s="2">
        <v>372495</v>
      </c>
      <c r="H21" s="2">
        <v>394577</v>
      </c>
      <c r="I21" s="2">
        <v>394577</v>
      </c>
    </row>
    <row r="22" spans="1:9" x14ac:dyDescent="0.2">
      <c r="A22" s="26" t="s">
        <v>13</v>
      </c>
      <c r="B22" s="25"/>
      <c r="C22" s="24">
        <v>25355</v>
      </c>
      <c r="D22" s="2">
        <f>C33</f>
        <v>24562</v>
      </c>
      <c r="E22" s="2">
        <f>D33</f>
        <v>36730</v>
      </c>
      <c r="F22" s="2">
        <f>E33</f>
        <v>52208</v>
      </c>
      <c r="G22" s="2">
        <f>F33</f>
        <v>4253</v>
      </c>
      <c r="H22" s="2">
        <f>G33</f>
        <v>0</v>
      </c>
      <c r="I22" s="2">
        <f>H33</f>
        <v>0</v>
      </c>
    </row>
    <row r="23" spans="1:9" x14ac:dyDescent="0.2">
      <c r="A23" s="26" t="s">
        <v>12</v>
      </c>
      <c r="B23" s="25"/>
      <c r="C23" s="2">
        <v>247970</v>
      </c>
      <c r="D23" s="2">
        <v>215345</v>
      </c>
      <c r="E23" s="2">
        <v>276978</v>
      </c>
      <c r="F23" s="2">
        <v>188083</v>
      </c>
      <c r="G23" s="2">
        <v>618275</v>
      </c>
      <c r="H23" s="2">
        <v>394577</v>
      </c>
      <c r="I23" s="2">
        <v>394577</v>
      </c>
    </row>
    <row r="24" spans="1:9" x14ac:dyDescent="0.2">
      <c r="A24" s="26" t="s">
        <v>11</v>
      </c>
      <c r="B24" s="25"/>
      <c r="C24" s="2">
        <v>248763</v>
      </c>
      <c r="D24" s="2">
        <v>203177</v>
      </c>
      <c r="E24" s="24">
        <v>261500</v>
      </c>
      <c r="F24" s="24">
        <v>236038</v>
      </c>
      <c r="G24" s="2">
        <v>622528</v>
      </c>
      <c r="H24" s="2">
        <v>394577</v>
      </c>
      <c r="I24" s="2">
        <v>394577</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24562</v>
      </c>
      <c r="D33" s="24">
        <f>+D22+D23-D24+D31</f>
        <v>36730</v>
      </c>
      <c r="E33" s="24">
        <f>+E22+E23-E24+E31</f>
        <v>52208</v>
      </c>
      <c r="F33" s="24">
        <f>+F22+F23-F24+F31</f>
        <v>4253</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228771</v>
      </c>
      <c r="D35" s="10">
        <v>347450</v>
      </c>
      <c r="E35" s="2">
        <v>158934</v>
      </c>
      <c r="F35" s="2">
        <v>250033</v>
      </c>
      <c r="G35" s="2">
        <v>0</v>
      </c>
      <c r="H35" s="2">
        <v>0</v>
      </c>
      <c r="I35" s="2">
        <v>0</v>
      </c>
    </row>
    <row r="36" spans="1:9" x14ac:dyDescent="0.2">
      <c r="A36" s="28"/>
      <c r="B36" s="27"/>
      <c r="C36" s="86"/>
      <c r="D36" s="10"/>
      <c r="E36" s="10"/>
      <c r="F36" s="2"/>
      <c r="G36" s="2"/>
      <c r="H36" s="2"/>
      <c r="I36" s="2"/>
    </row>
    <row r="37" spans="1:9" x14ac:dyDescent="0.2">
      <c r="A37" s="26" t="s">
        <v>5</v>
      </c>
      <c r="B37" s="87"/>
      <c r="C37" s="88">
        <f>C33-C35</f>
        <v>-204209</v>
      </c>
      <c r="D37" s="88">
        <f>D33-D35</f>
        <v>-310720</v>
      </c>
      <c r="E37" s="88">
        <f>E33-E35</f>
        <v>-106726</v>
      </c>
      <c r="F37" s="68">
        <f>F33-F35</f>
        <v>-245780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B4AE9-6FCC-425D-A554-0F8F3A17A5B3}">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89</v>
      </c>
      <c r="I2" s="55"/>
    </row>
    <row r="3" spans="1:9" x14ac:dyDescent="0.2">
      <c r="A3" s="54" t="s">
        <v>46</v>
      </c>
      <c r="B3" s="55" t="s">
        <v>45</v>
      </c>
      <c r="C3" s="55"/>
      <c r="D3" s="55"/>
      <c r="E3" s="54"/>
      <c r="F3" s="54"/>
      <c r="G3" s="56" t="s">
        <v>44</v>
      </c>
      <c r="H3" s="59" t="s">
        <v>88</v>
      </c>
      <c r="I3" s="59"/>
    </row>
    <row r="4" spans="1:9" ht="15" x14ac:dyDescent="0.25">
      <c r="A4" s="54" t="s">
        <v>42</v>
      </c>
      <c r="B4" s="69" t="s">
        <v>87</v>
      </c>
      <c r="C4" s="55"/>
      <c r="D4" s="55"/>
      <c r="E4" s="54"/>
      <c r="F4" s="54"/>
      <c r="G4" s="56" t="s">
        <v>40</v>
      </c>
      <c r="H4" s="55" t="s">
        <v>39</v>
      </c>
      <c r="I4" s="55"/>
    </row>
    <row r="5" spans="1:9" x14ac:dyDescent="0.2">
      <c r="A5" s="54" t="s">
        <v>38</v>
      </c>
      <c r="B5" s="57" t="s">
        <v>68</v>
      </c>
      <c r="C5" s="59"/>
      <c r="D5" s="59"/>
      <c r="E5" s="54"/>
      <c r="F5" s="54"/>
      <c r="G5" s="56" t="s">
        <v>36</v>
      </c>
      <c r="H5" s="59" t="s">
        <v>86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85</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84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2" t="s">
        <v>83</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
      <c r="D21" s="2"/>
      <c r="E21" s="2"/>
      <c r="F21" s="2"/>
      <c r="G21" s="2"/>
      <c r="H21" s="2"/>
      <c r="I21" s="2"/>
    </row>
    <row r="22" spans="1:9" x14ac:dyDescent="0.2">
      <c r="A22" s="26" t="s">
        <v>13</v>
      </c>
      <c r="B22" s="25"/>
      <c r="C22" s="24">
        <v>484</v>
      </c>
      <c r="D22" s="2">
        <f>C33</f>
        <v>202</v>
      </c>
      <c r="E22" s="2">
        <f>D33</f>
        <v>1658</v>
      </c>
      <c r="F22" s="2">
        <f>E33</f>
        <v>1658</v>
      </c>
      <c r="G22" s="2">
        <f>F33</f>
        <v>1641</v>
      </c>
      <c r="H22" s="2">
        <f>G33</f>
        <v>0</v>
      </c>
      <c r="I22" s="2">
        <f>H33</f>
        <v>0</v>
      </c>
    </row>
    <row r="23" spans="1:9" x14ac:dyDescent="0.2">
      <c r="A23" s="26" t="s">
        <v>12</v>
      </c>
      <c r="B23" s="25"/>
      <c r="C23" s="2">
        <v>2954</v>
      </c>
      <c r="D23" s="2">
        <v>1456</v>
      </c>
      <c r="E23" s="2">
        <v>0</v>
      </c>
      <c r="F23" s="2">
        <v>94711</v>
      </c>
      <c r="G23" s="2"/>
      <c r="H23" s="2"/>
      <c r="I23" s="2"/>
    </row>
    <row r="24" spans="1:9" x14ac:dyDescent="0.2">
      <c r="A24" s="26" t="s">
        <v>11</v>
      </c>
      <c r="B24" s="25"/>
      <c r="C24" s="2">
        <v>3236</v>
      </c>
      <c r="D24" s="2">
        <v>0</v>
      </c>
      <c r="E24" s="24">
        <v>0</v>
      </c>
      <c r="F24" s="24">
        <v>94728</v>
      </c>
      <c r="G24" s="2">
        <v>1641</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202</v>
      </c>
      <c r="D33" s="24">
        <f>+D22+D23-D24+D31</f>
        <v>1658</v>
      </c>
      <c r="E33" s="24">
        <f>+E22+E23-E24+E31</f>
        <v>1658</v>
      </c>
      <c r="F33" s="24">
        <f>+F22+F23-F24+F31</f>
        <v>1641</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0</v>
      </c>
      <c r="D35" s="10">
        <v>0</v>
      </c>
      <c r="E35" s="2">
        <v>94285</v>
      </c>
      <c r="F35" s="2">
        <v>0</v>
      </c>
      <c r="G35" s="2"/>
      <c r="H35" s="2"/>
      <c r="I35" s="2"/>
    </row>
    <row r="36" spans="1:9" x14ac:dyDescent="0.2">
      <c r="A36" s="28"/>
      <c r="B36" s="27"/>
      <c r="C36" s="86"/>
      <c r="D36" s="10"/>
      <c r="E36" s="10"/>
      <c r="F36" s="2"/>
      <c r="G36" s="2"/>
      <c r="H36" s="2"/>
      <c r="I36" s="2"/>
    </row>
    <row r="37" spans="1:9" x14ac:dyDescent="0.2">
      <c r="A37" s="26" t="s">
        <v>5</v>
      </c>
      <c r="B37" s="87"/>
      <c r="C37" s="88">
        <f>C33-C35</f>
        <v>202</v>
      </c>
      <c r="D37" s="88">
        <f>D33-D35</f>
        <v>1658</v>
      </c>
      <c r="E37" s="88">
        <f>E33-E35</f>
        <v>-92627</v>
      </c>
      <c r="F37" s="68">
        <f>F33-F35</f>
        <v>1641</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A8BDF-8AF1-4286-86A1-5AAC70B44819}">
  <sheetPr>
    <pageSetUpPr fitToPage="1"/>
  </sheetPr>
  <dimension ref="A1:I45"/>
  <sheetViews>
    <sheetView topLeftCell="A2"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386</v>
      </c>
      <c r="I2" s="73"/>
    </row>
    <row r="3" spans="1:9" x14ac:dyDescent="0.2">
      <c r="A3" s="72" t="s">
        <v>46</v>
      </c>
      <c r="B3" s="73" t="s">
        <v>361</v>
      </c>
      <c r="C3" s="73"/>
      <c r="D3" s="73"/>
      <c r="E3" s="100"/>
      <c r="F3" s="72"/>
      <c r="G3" s="101" t="s">
        <v>44</v>
      </c>
      <c r="H3" s="103" t="s">
        <v>372</v>
      </c>
      <c r="I3" s="74"/>
    </row>
    <row r="4" spans="1:9" x14ac:dyDescent="0.2">
      <c r="A4" s="72" t="s">
        <v>42</v>
      </c>
      <c r="B4" s="102" t="s">
        <v>387</v>
      </c>
      <c r="C4" s="73"/>
      <c r="D4" s="73"/>
      <c r="E4" s="100"/>
      <c r="F4" s="72"/>
      <c r="G4" s="101" t="s">
        <v>40</v>
      </c>
      <c r="H4" s="73" t="s">
        <v>299</v>
      </c>
      <c r="I4" s="73"/>
    </row>
    <row r="5" spans="1:9" x14ac:dyDescent="0.2">
      <c r="A5" s="72" t="s">
        <v>38</v>
      </c>
      <c r="B5" s="102" t="s">
        <v>381</v>
      </c>
      <c r="C5" s="74"/>
      <c r="D5" s="74"/>
      <c r="E5" s="100"/>
      <c r="F5" s="72"/>
      <c r="G5" s="101" t="s">
        <v>36</v>
      </c>
      <c r="H5" s="74" t="s">
        <v>388</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05" t="s">
        <v>387</v>
      </c>
      <c r="B9" s="72"/>
      <c r="C9" s="100"/>
      <c r="D9" s="100"/>
      <c r="E9" s="100"/>
      <c r="F9" s="100"/>
      <c r="G9" s="100"/>
      <c r="H9" s="100"/>
      <c r="I9" s="100"/>
    </row>
    <row r="10" spans="1:9" x14ac:dyDescent="0.2">
      <c r="A10" s="72" t="s">
        <v>32</v>
      </c>
      <c r="B10" s="72"/>
      <c r="C10" s="100"/>
      <c r="D10" s="100"/>
      <c r="E10" s="100"/>
      <c r="F10" s="100"/>
      <c r="G10" s="100"/>
      <c r="H10" s="100"/>
      <c r="I10" s="100"/>
    </row>
    <row r="11" spans="1:9" x14ac:dyDescent="0.2">
      <c r="A11" s="105" t="s">
        <v>376</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5" t="s">
        <v>387</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151" t="s">
        <v>109</v>
      </c>
      <c r="C16" s="100"/>
      <c r="D16" s="100"/>
      <c r="E16" s="100"/>
      <c r="F16" s="100"/>
      <c r="G16" s="100"/>
      <c r="H16" s="100"/>
      <c r="I16" s="100"/>
    </row>
    <row r="17" spans="1:9" x14ac:dyDescent="0.2">
      <c r="A17" s="100"/>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c r="E21" s="119"/>
      <c r="F21" s="119"/>
      <c r="G21" s="120"/>
      <c r="H21" s="120"/>
      <c r="I21" s="120"/>
    </row>
    <row r="22" spans="1:9" x14ac:dyDescent="0.2">
      <c r="A22" s="111" t="s">
        <v>13</v>
      </c>
      <c r="B22" s="112"/>
      <c r="C22" s="118">
        <v>25654</v>
      </c>
      <c r="D22" s="119">
        <f t="shared" ref="D22:I22" si="0">C33</f>
        <v>13357</v>
      </c>
      <c r="E22" s="119">
        <f t="shared" si="0"/>
        <v>13357</v>
      </c>
      <c r="F22" s="119">
        <f t="shared" si="0"/>
        <v>13357</v>
      </c>
      <c r="G22" s="120">
        <f t="shared" si="0"/>
        <v>0</v>
      </c>
      <c r="H22" s="120">
        <f t="shared" si="0"/>
        <v>0</v>
      </c>
      <c r="I22" s="120">
        <f t="shared" si="0"/>
        <v>0</v>
      </c>
    </row>
    <row r="23" spans="1:9" x14ac:dyDescent="0.2">
      <c r="A23" s="111" t="s">
        <v>12</v>
      </c>
      <c r="B23" s="112"/>
      <c r="C23" s="119">
        <v>0</v>
      </c>
      <c r="D23" s="119">
        <v>0</v>
      </c>
      <c r="E23" s="119">
        <v>0</v>
      </c>
      <c r="F23" s="119">
        <v>0</v>
      </c>
      <c r="G23" s="120"/>
      <c r="H23" s="120"/>
      <c r="I23" s="120"/>
    </row>
    <row r="24" spans="1:9" x14ac:dyDescent="0.2">
      <c r="A24" s="111" t="s">
        <v>11</v>
      </c>
      <c r="B24" s="112"/>
      <c r="C24" s="119">
        <v>12297</v>
      </c>
      <c r="D24" s="119">
        <v>0</v>
      </c>
      <c r="E24" s="118">
        <v>0</v>
      </c>
      <c r="F24" s="118">
        <v>13357</v>
      </c>
      <c r="G24" s="120"/>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13357</v>
      </c>
      <c r="D33" s="118">
        <f t="shared" ref="D33:I33" si="2">+D22+D23-D24+D31</f>
        <v>13357</v>
      </c>
      <c r="E33" s="118">
        <f>+E22+E23-E24+E31</f>
        <v>13357</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32">
        <v>0</v>
      </c>
      <c r="E35" s="132">
        <v>0</v>
      </c>
      <c r="F35" s="119">
        <v>0</v>
      </c>
      <c r="G35" s="120"/>
      <c r="H35" s="120"/>
      <c r="I35" s="120"/>
    </row>
    <row r="36" spans="1:9" x14ac:dyDescent="0.2">
      <c r="A36" s="129"/>
      <c r="B36" s="130"/>
      <c r="C36" s="131"/>
      <c r="D36" s="132"/>
      <c r="E36" s="132"/>
      <c r="F36" s="119"/>
      <c r="G36" s="120"/>
      <c r="H36" s="120"/>
      <c r="I36" s="120"/>
    </row>
    <row r="37" spans="1:9" x14ac:dyDescent="0.2">
      <c r="A37" s="111" t="s">
        <v>5</v>
      </c>
      <c r="B37" s="133"/>
      <c r="C37" s="134">
        <f>C33-C35</f>
        <v>13357</v>
      </c>
      <c r="D37" s="134">
        <f t="shared" ref="D37:I37" si="3">D33-D35</f>
        <v>13357</v>
      </c>
      <c r="E37" s="134">
        <f t="shared" si="3"/>
        <v>13357</v>
      </c>
      <c r="F37" s="135">
        <f t="shared" si="3"/>
        <v>0</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BA63E-50EE-4EE1-B8C1-261CE67FF610}">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73" t="s">
        <v>94</v>
      </c>
      <c r="C4" s="55"/>
      <c r="D4" s="55"/>
      <c r="E4" s="54"/>
      <c r="F4" s="54"/>
      <c r="G4" s="56" t="s">
        <v>40</v>
      </c>
      <c r="H4" s="55" t="s">
        <v>39</v>
      </c>
      <c r="I4" s="55"/>
    </row>
    <row r="5" spans="1:9" x14ac:dyDescent="0.2">
      <c r="A5" s="54" t="s">
        <v>38</v>
      </c>
      <c r="B5" s="74" t="s">
        <v>74</v>
      </c>
      <c r="C5" s="59"/>
      <c r="D5" s="59"/>
      <c r="E5" s="54"/>
      <c r="F5" s="54"/>
      <c r="G5" s="56" t="s">
        <v>36</v>
      </c>
      <c r="H5" s="59" t="s">
        <v>93</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92</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91</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c r="B17" s="75" t="s">
        <v>90</v>
      </c>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32559</v>
      </c>
      <c r="D22" s="2">
        <v>22839</v>
      </c>
      <c r="E22" s="2">
        <v>32560</v>
      </c>
      <c r="F22" s="2">
        <v>32560</v>
      </c>
      <c r="G22" s="2">
        <f>F33</f>
        <v>9721</v>
      </c>
      <c r="H22" s="2">
        <f>G33</f>
        <v>0</v>
      </c>
      <c r="I22" s="2">
        <f>H33</f>
        <v>0</v>
      </c>
    </row>
    <row r="23" spans="1:9" x14ac:dyDescent="0.2">
      <c r="A23" s="26" t="s">
        <v>12</v>
      </c>
      <c r="B23" s="25"/>
      <c r="C23" s="2">
        <v>186165</v>
      </c>
      <c r="D23" s="2">
        <v>9721</v>
      </c>
      <c r="E23" s="2">
        <v>0</v>
      </c>
      <c r="F23" s="2">
        <v>0</v>
      </c>
      <c r="G23" s="2"/>
      <c r="H23" s="2"/>
      <c r="I23" s="2"/>
    </row>
    <row r="24" spans="1:9" x14ac:dyDescent="0.2">
      <c r="A24" s="26" t="s">
        <v>11</v>
      </c>
      <c r="B24" s="25"/>
      <c r="C24" s="2">
        <v>195885</v>
      </c>
      <c r="D24" s="2">
        <v>0</v>
      </c>
      <c r="E24" s="24">
        <v>0</v>
      </c>
      <c r="F24" s="24">
        <v>22839</v>
      </c>
      <c r="G24" s="2">
        <v>9721</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v>0</v>
      </c>
      <c r="D31" s="24">
        <v>0</v>
      </c>
      <c r="E31" s="24">
        <v>0</v>
      </c>
      <c r="F31" s="24">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v>22839</v>
      </c>
      <c r="D33" s="24">
        <v>32560</v>
      </c>
      <c r="E33" s="24">
        <v>32560</v>
      </c>
      <c r="F33" s="24">
        <v>9721</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0</v>
      </c>
      <c r="D35" s="10">
        <v>0</v>
      </c>
      <c r="E35" s="2">
        <v>0</v>
      </c>
      <c r="F35" s="2">
        <v>0</v>
      </c>
      <c r="G35" s="2"/>
      <c r="H35" s="2"/>
      <c r="I35" s="2"/>
    </row>
    <row r="36" spans="1:9" x14ac:dyDescent="0.2">
      <c r="A36" s="28"/>
      <c r="B36" s="27"/>
      <c r="C36" s="86"/>
      <c r="D36" s="10"/>
      <c r="E36" s="10"/>
      <c r="F36" s="2"/>
      <c r="G36" s="2"/>
      <c r="H36" s="2"/>
      <c r="I36" s="2"/>
    </row>
    <row r="37" spans="1:9" x14ac:dyDescent="0.2">
      <c r="A37" s="26" t="s">
        <v>5</v>
      </c>
      <c r="B37" s="87"/>
      <c r="C37" s="88">
        <v>22839</v>
      </c>
      <c r="D37" s="88">
        <v>32560</v>
      </c>
      <c r="E37" s="88">
        <v>32560</v>
      </c>
      <c r="F37" s="68">
        <v>9721</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DC0B0-96D4-4424-A67E-F5039E4D127B}">
  <sheetPr>
    <pageSetUpPr fitToPage="1"/>
  </sheetPr>
  <dimension ref="A1:I45"/>
  <sheetViews>
    <sheetView zoomScaleNormal="100" workbookViewId="0">
      <selection activeCell="G16" sqref="G16"/>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c r="I2" s="55"/>
    </row>
    <row r="3" spans="1:9" x14ac:dyDescent="0.2">
      <c r="A3" s="54" t="s">
        <v>46</v>
      </c>
      <c r="B3" s="55" t="s">
        <v>411</v>
      </c>
      <c r="C3" s="55"/>
      <c r="D3" s="55"/>
      <c r="E3" s="71"/>
      <c r="F3" s="54"/>
      <c r="G3" s="56" t="s">
        <v>44</v>
      </c>
      <c r="H3" s="59"/>
      <c r="I3" s="59"/>
    </row>
    <row r="4" spans="1:9" x14ac:dyDescent="0.2">
      <c r="A4" s="54" t="s">
        <v>42</v>
      </c>
      <c r="B4" s="55"/>
      <c r="C4" s="55"/>
      <c r="D4" s="55"/>
      <c r="E4" s="71"/>
      <c r="F4" s="54"/>
      <c r="G4" s="56" t="s">
        <v>40</v>
      </c>
      <c r="H4" s="55" t="s">
        <v>39</v>
      </c>
      <c r="I4" s="55"/>
    </row>
    <row r="5" spans="1:9" x14ac:dyDescent="0.2">
      <c r="A5" s="54" t="s">
        <v>38</v>
      </c>
      <c r="B5" s="55"/>
      <c r="C5" s="59"/>
      <c r="D5" s="59"/>
      <c r="E5" s="71"/>
      <c r="F5" s="54"/>
      <c r="G5" s="56" t="s">
        <v>36</v>
      </c>
      <c r="H5" s="58" t="s">
        <v>412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c r="B9" s="54"/>
      <c r="C9" s="71"/>
      <c r="D9" s="71"/>
      <c r="E9" s="71"/>
      <c r="F9" s="71"/>
      <c r="G9" s="71"/>
      <c r="H9" s="71"/>
      <c r="I9" s="71"/>
    </row>
    <row r="10" spans="1:9" x14ac:dyDescent="0.2">
      <c r="A10" s="54" t="s">
        <v>32</v>
      </c>
      <c r="B10" s="54"/>
      <c r="C10" s="71"/>
      <c r="D10" s="71"/>
      <c r="E10" s="71"/>
      <c r="F10" s="71"/>
      <c r="G10" s="71"/>
      <c r="H10" s="71"/>
      <c r="I10" s="71"/>
    </row>
    <row r="11" spans="1:9" x14ac:dyDescent="0.2">
      <c r="A11" s="54"/>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159" t="s">
        <v>413</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8"/>
      <c r="B19" s="7"/>
      <c r="C19" s="36" t="s">
        <v>23</v>
      </c>
      <c r="D19" s="36" t="s">
        <v>22</v>
      </c>
      <c r="E19" s="36" t="s">
        <v>21</v>
      </c>
      <c r="F19" s="36" t="s">
        <v>20</v>
      </c>
      <c r="G19" s="36" t="s">
        <v>19</v>
      </c>
      <c r="H19" s="36" t="s">
        <v>18</v>
      </c>
      <c r="I19" s="36" t="s">
        <v>17</v>
      </c>
    </row>
    <row r="20" spans="1:9" x14ac:dyDescent="0.2">
      <c r="A20" s="8"/>
      <c r="B20" s="7"/>
      <c r="C20" s="35" t="s">
        <v>16</v>
      </c>
      <c r="D20" s="34" t="s">
        <v>16</v>
      </c>
      <c r="E20" s="33" t="s">
        <v>16</v>
      </c>
      <c r="F20" s="67" t="s">
        <v>16</v>
      </c>
      <c r="G20" s="67" t="s">
        <v>15</v>
      </c>
      <c r="H20" s="67" t="s">
        <v>15</v>
      </c>
      <c r="I20" s="67" t="s">
        <v>15</v>
      </c>
    </row>
    <row r="21" spans="1:9" x14ac:dyDescent="0.2">
      <c r="A21" s="8" t="s">
        <v>14</v>
      </c>
      <c r="B21" s="7"/>
      <c r="C21" s="23"/>
      <c r="D21" s="1"/>
      <c r="E21" s="1"/>
      <c r="F21" s="2"/>
      <c r="G21" s="2"/>
      <c r="H21" s="2"/>
      <c r="I21" s="2"/>
    </row>
    <row r="22" spans="1:9" x14ac:dyDescent="0.2">
      <c r="A22" s="8" t="s">
        <v>13</v>
      </c>
      <c r="B22" s="7"/>
      <c r="C22" s="23">
        <v>46542</v>
      </c>
      <c r="D22" s="1">
        <f t="shared" ref="D22:I22" si="0">C33</f>
        <v>46542</v>
      </c>
      <c r="E22" s="1">
        <f t="shared" si="0"/>
        <v>46542</v>
      </c>
      <c r="F22" s="2">
        <f t="shared" si="0"/>
        <v>46542</v>
      </c>
      <c r="G22" s="2">
        <f t="shared" si="0"/>
        <v>46542</v>
      </c>
      <c r="H22" s="2">
        <f t="shared" si="0"/>
        <v>46542</v>
      </c>
      <c r="I22" s="2">
        <f t="shared" si="0"/>
        <v>46542</v>
      </c>
    </row>
    <row r="23" spans="1:9" x14ac:dyDescent="0.2">
      <c r="A23" s="8" t="s">
        <v>12</v>
      </c>
      <c r="B23" s="7"/>
      <c r="C23" s="23">
        <v>0</v>
      </c>
      <c r="D23" s="23">
        <v>0</v>
      </c>
      <c r="E23" s="23">
        <v>0</v>
      </c>
      <c r="F23" s="24">
        <v>0</v>
      </c>
      <c r="G23" s="2"/>
      <c r="H23" s="2"/>
      <c r="I23" s="2"/>
    </row>
    <row r="24" spans="1:9" x14ac:dyDescent="0.2">
      <c r="A24" s="8" t="s">
        <v>11</v>
      </c>
      <c r="B24" s="7"/>
      <c r="C24" s="23">
        <v>0</v>
      </c>
      <c r="D24" s="23">
        <v>0</v>
      </c>
      <c r="E24" s="23">
        <v>0</v>
      </c>
      <c r="F24" s="24">
        <v>0</v>
      </c>
      <c r="G24" s="2"/>
      <c r="H24" s="2"/>
      <c r="I24" s="2"/>
    </row>
    <row r="25" spans="1:9" x14ac:dyDescent="0.2">
      <c r="A25" s="8"/>
      <c r="B25" s="7"/>
      <c r="C25" s="23"/>
      <c r="D25" s="1"/>
      <c r="E25" s="1"/>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8"/>
      <c r="B32" s="7"/>
      <c r="C32" s="23"/>
      <c r="D32" s="1"/>
      <c r="E32" s="1"/>
      <c r="F32" s="2"/>
      <c r="G32" s="2"/>
      <c r="H32" s="2"/>
      <c r="I32" s="2"/>
    </row>
    <row r="33" spans="1:9" x14ac:dyDescent="0.2">
      <c r="A33" s="8" t="s">
        <v>7</v>
      </c>
      <c r="B33" s="7"/>
      <c r="C33" s="23">
        <f>+C22+C23-C24+C31</f>
        <v>46542</v>
      </c>
      <c r="D33" s="23">
        <f t="shared" ref="D33:I33" si="2">+D22+D23-D24+D31</f>
        <v>46542</v>
      </c>
      <c r="E33" s="23">
        <f>+E22+E23-E24+E31</f>
        <v>46542</v>
      </c>
      <c r="F33" s="24">
        <f t="shared" si="2"/>
        <v>46542</v>
      </c>
      <c r="G33" s="24">
        <f>+G22+G23-G24+G31</f>
        <v>46542</v>
      </c>
      <c r="H33" s="24">
        <f>+H22+H23-H24+H31</f>
        <v>46542</v>
      </c>
      <c r="I33" s="24">
        <f t="shared" si="2"/>
        <v>46542</v>
      </c>
    </row>
    <row r="34" spans="1:9" x14ac:dyDescent="0.2">
      <c r="A34" s="22"/>
      <c r="B34" s="11"/>
      <c r="C34" s="21"/>
      <c r="D34" s="9"/>
      <c r="E34" s="9"/>
      <c r="F34" s="2"/>
      <c r="G34" s="2"/>
      <c r="H34" s="2"/>
      <c r="I34" s="2"/>
    </row>
    <row r="35" spans="1:9" x14ac:dyDescent="0.2">
      <c r="A35" s="8" t="s">
        <v>6</v>
      </c>
      <c r="B35" s="7"/>
      <c r="C35" s="21">
        <v>0</v>
      </c>
      <c r="D35" s="9">
        <v>0</v>
      </c>
      <c r="E35" s="9">
        <v>0</v>
      </c>
      <c r="F35" s="2">
        <v>0</v>
      </c>
      <c r="G35" s="2"/>
      <c r="H35" s="2"/>
      <c r="I35" s="2"/>
    </row>
    <row r="36" spans="1:9" x14ac:dyDescent="0.2">
      <c r="A36" s="22"/>
      <c r="B36" s="11"/>
      <c r="C36" s="21"/>
      <c r="D36" s="9"/>
      <c r="E36" s="9"/>
      <c r="F36" s="2"/>
      <c r="G36" s="2"/>
      <c r="H36" s="2"/>
      <c r="I36" s="2"/>
    </row>
    <row r="37" spans="1:9" x14ac:dyDescent="0.2">
      <c r="A37" s="8" t="s">
        <v>5</v>
      </c>
      <c r="B37" s="5"/>
      <c r="C37" s="20">
        <f>C33-C35</f>
        <v>46542</v>
      </c>
      <c r="D37" s="20">
        <f t="shared" ref="D37:I37" si="3">D33-D35</f>
        <v>46542</v>
      </c>
      <c r="E37" s="20">
        <f t="shared" si="3"/>
        <v>46542</v>
      </c>
      <c r="F37" s="68">
        <f t="shared" si="3"/>
        <v>46542</v>
      </c>
      <c r="G37" s="68">
        <f t="shared" si="3"/>
        <v>46542</v>
      </c>
      <c r="H37" s="68">
        <f t="shared" si="3"/>
        <v>46542</v>
      </c>
      <c r="I37" s="68">
        <f t="shared" si="3"/>
        <v>46542</v>
      </c>
    </row>
    <row r="38" spans="1:9" x14ac:dyDescent="0.2">
      <c r="A38" s="18"/>
      <c r="B38" s="18"/>
      <c r="C38" s="17"/>
      <c r="D38" s="17"/>
      <c r="E38" s="17"/>
      <c r="F38" s="17"/>
      <c r="G38" s="17"/>
      <c r="H38" s="17"/>
      <c r="I38" s="17"/>
    </row>
    <row r="39" spans="1:9" x14ac:dyDescent="0.2">
      <c r="A39" s="16" t="s">
        <v>4</v>
      </c>
      <c r="B39" s="15"/>
      <c r="C39" s="14"/>
      <c r="D39" s="14"/>
      <c r="E39" s="13"/>
      <c r="F39" s="13"/>
      <c r="G39" s="13"/>
      <c r="H39" s="13"/>
      <c r="I39" s="13"/>
    </row>
    <row r="40" spans="1:9" x14ac:dyDescent="0.2">
      <c r="A40" s="12" t="s">
        <v>3</v>
      </c>
      <c r="B40" s="11"/>
      <c r="C40" s="10"/>
      <c r="D40" s="10"/>
      <c r="E40" s="9"/>
      <c r="F40" s="9"/>
      <c r="G40" s="9"/>
      <c r="H40" s="9"/>
      <c r="I40" s="9"/>
    </row>
    <row r="41" spans="1:9" x14ac:dyDescent="0.2">
      <c r="A41" s="8"/>
      <c r="B41" s="7"/>
      <c r="C41" s="1"/>
      <c r="D41" s="1"/>
      <c r="E41" s="1"/>
      <c r="F41" s="1"/>
      <c r="G41" s="1"/>
      <c r="H41" s="1"/>
      <c r="I41" s="1"/>
    </row>
    <row r="42" spans="1:9" x14ac:dyDescent="0.2">
      <c r="A42" s="8" t="s">
        <v>2</v>
      </c>
      <c r="B42" s="7"/>
      <c r="C42" s="2"/>
      <c r="D42" s="2"/>
      <c r="E42" s="1"/>
      <c r="F42" s="1"/>
      <c r="G42" s="1"/>
      <c r="H42" s="1"/>
      <c r="I42" s="1"/>
    </row>
    <row r="43" spans="1:9" x14ac:dyDescent="0.2">
      <c r="A43" s="8"/>
      <c r="B43" s="7"/>
      <c r="C43" s="2"/>
      <c r="D43" s="2"/>
      <c r="E43" s="1"/>
      <c r="F43" s="1"/>
      <c r="G43" s="1"/>
      <c r="H43" s="1"/>
      <c r="I43" s="1"/>
    </row>
    <row r="44" spans="1:9" x14ac:dyDescent="0.2">
      <c r="A44" s="6" t="s">
        <v>1</v>
      </c>
      <c r="B44" s="5"/>
      <c r="C44" s="2"/>
      <c r="D44" s="2"/>
      <c r="E44" s="1"/>
      <c r="F44" s="1"/>
      <c r="G44" s="1"/>
      <c r="H44" s="1"/>
      <c r="I44" s="1"/>
    </row>
    <row r="45" spans="1:9" x14ac:dyDescent="0.2">
      <c r="A45" s="4" t="s">
        <v>0</v>
      </c>
      <c r="B45" s="3"/>
      <c r="C45" s="2"/>
      <c r="D45" s="2"/>
      <c r="E45" s="1"/>
      <c r="F45" s="1"/>
      <c r="G45" s="1"/>
      <c r="H45" s="1"/>
      <c r="I45" s="1"/>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5471E-CBAC-419B-870A-5B2B9BB63AD1}">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89</v>
      </c>
      <c r="I2" s="55"/>
    </row>
    <row r="3" spans="1:9" x14ac:dyDescent="0.2">
      <c r="A3" s="54" t="s">
        <v>46</v>
      </c>
      <c r="B3" s="55" t="s">
        <v>45</v>
      </c>
      <c r="C3" s="55"/>
      <c r="D3" s="55"/>
      <c r="E3" s="54"/>
      <c r="F3" s="54"/>
      <c r="G3" s="56" t="s">
        <v>44</v>
      </c>
      <c r="H3" s="59" t="s">
        <v>88</v>
      </c>
      <c r="I3" s="59"/>
    </row>
    <row r="4" spans="1:9" x14ac:dyDescent="0.2">
      <c r="A4" s="54" t="s">
        <v>42</v>
      </c>
      <c r="B4" s="57" t="s">
        <v>98</v>
      </c>
      <c r="C4" s="55"/>
      <c r="D4" s="55"/>
      <c r="E4" s="54"/>
      <c r="F4" s="54"/>
      <c r="G4" s="56" t="s">
        <v>40</v>
      </c>
      <c r="H4" s="55" t="s">
        <v>39</v>
      </c>
      <c r="I4" s="55"/>
    </row>
    <row r="5" spans="1:9" x14ac:dyDescent="0.2">
      <c r="A5" s="54" t="s">
        <v>38</v>
      </c>
      <c r="B5" s="57" t="s">
        <v>68</v>
      </c>
      <c r="C5" s="59"/>
      <c r="D5" s="59"/>
      <c r="E5" s="54"/>
      <c r="F5" s="54"/>
      <c r="G5" s="56" t="s">
        <v>36</v>
      </c>
      <c r="H5" s="59" t="s">
        <v>97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96</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0" t="s">
        <v>95</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v>200000</v>
      </c>
      <c r="I21" s="2">
        <v>200000</v>
      </c>
    </row>
    <row r="22" spans="1:9" x14ac:dyDescent="0.2">
      <c r="A22" s="26" t="s">
        <v>13</v>
      </c>
      <c r="B22" s="25"/>
      <c r="C22" s="24">
        <v>0</v>
      </c>
      <c r="D22" s="2">
        <v>11224</v>
      </c>
      <c r="E22" s="2">
        <v>18127</v>
      </c>
      <c r="F22" s="2">
        <v>16674</v>
      </c>
      <c r="G22" s="2">
        <f>F33</f>
        <v>6915</v>
      </c>
      <c r="H22" s="2">
        <f>G33</f>
        <v>0</v>
      </c>
      <c r="I22" s="2">
        <f>H33</f>
        <v>0</v>
      </c>
    </row>
    <row r="23" spans="1:9" x14ac:dyDescent="0.2">
      <c r="A23" s="26" t="s">
        <v>12</v>
      </c>
      <c r="B23" s="25"/>
      <c r="C23" s="24">
        <v>332811</v>
      </c>
      <c r="D23" s="2">
        <v>108422</v>
      </c>
      <c r="E23" s="2">
        <v>140600</v>
      </c>
      <c r="F23" s="2">
        <v>89155</v>
      </c>
      <c r="G23" s="2">
        <f>204066-6915</f>
        <v>197151</v>
      </c>
      <c r="H23" s="2">
        <v>200000</v>
      </c>
      <c r="I23" s="2">
        <v>200000</v>
      </c>
    </row>
    <row r="24" spans="1:9" x14ac:dyDescent="0.2">
      <c r="A24" s="26" t="s">
        <v>11</v>
      </c>
      <c r="B24" s="25"/>
      <c r="C24" s="24">
        <v>321587</v>
      </c>
      <c r="D24" s="2">
        <v>101519</v>
      </c>
      <c r="E24" s="2">
        <v>142053</v>
      </c>
      <c r="F24" s="24">
        <v>98914</v>
      </c>
      <c r="G24" s="2">
        <v>204066</v>
      </c>
      <c r="H24" s="2">
        <v>200000</v>
      </c>
      <c r="I24" s="2">
        <v>200000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v>0</v>
      </c>
      <c r="D31" s="24">
        <v>0</v>
      </c>
      <c r="E31" s="24">
        <v>0</v>
      </c>
      <c r="F31" s="24">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v>11224</v>
      </c>
      <c r="D33" s="24">
        <v>18127</v>
      </c>
      <c r="E33" s="24">
        <v>16674</v>
      </c>
      <c r="F33" s="24">
        <v>6915</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64547</v>
      </c>
      <c r="D35" s="10">
        <v>34743</v>
      </c>
      <c r="E35" s="10">
        <v>92935</v>
      </c>
      <c r="F35" s="2">
        <v>204066</v>
      </c>
      <c r="G35" s="2"/>
      <c r="H35" s="2"/>
      <c r="I35" s="2"/>
    </row>
    <row r="36" spans="1:9" x14ac:dyDescent="0.2">
      <c r="A36" s="28"/>
      <c r="B36" s="27"/>
      <c r="C36" s="86"/>
      <c r="D36" s="10"/>
      <c r="E36" s="10"/>
      <c r="F36" s="2"/>
      <c r="G36" s="2"/>
      <c r="H36" s="2"/>
      <c r="I36" s="2"/>
    </row>
    <row r="37" spans="1:9" x14ac:dyDescent="0.2">
      <c r="A37" s="26" t="s">
        <v>5</v>
      </c>
      <c r="B37" s="87"/>
      <c r="C37" s="88">
        <v>-53323</v>
      </c>
      <c r="D37" s="88">
        <v>-16616</v>
      </c>
      <c r="E37" s="88">
        <v>-76261</v>
      </c>
      <c r="F37" s="68">
        <v>-197151</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284ED-D274-4462-92F0-3DC64F1D65FA}">
  <sheetPr>
    <pageSetUpPr fitToPage="1"/>
  </sheetPr>
  <dimension ref="A1:I55"/>
  <sheetViews>
    <sheetView topLeftCell="A4" zoomScaleNormal="100" workbookViewId="0">
      <selection activeCell="G29" sqref="G29:I46"/>
    </sheetView>
  </sheetViews>
  <sheetFormatPr defaultRowHeight="12.75" x14ac:dyDescent="0.2"/>
  <cols>
    <col min="1" max="2" width="14.570312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539</v>
      </c>
      <c r="I2" s="55"/>
    </row>
    <row r="3" spans="1:9" x14ac:dyDescent="0.2">
      <c r="A3" s="54" t="s">
        <v>46</v>
      </c>
      <c r="B3" s="55" t="s">
        <v>540</v>
      </c>
      <c r="C3" s="55"/>
      <c r="D3" s="55"/>
      <c r="E3" s="71"/>
      <c r="F3" s="54"/>
      <c r="G3" s="56" t="s">
        <v>44</v>
      </c>
      <c r="H3" s="59" t="s">
        <v>541</v>
      </c>
      <c r="I3" s="59"/>
    </row>
    <row r="4" spans="1:9" x14ac:dyDescent="0.2">
      <c r="A4" s="54" t="s">
        <v>42</v>
      </c>
      <c r="B4" s="57" t="s">
        <v>542</v>
      </c>
      <c r="C4" s="55"/>
      <c r="D4" s="55"/>
      <c r="E4" s="71"/>
      <c r="F4" s="54"/>
      <c r="G4" s="56" t="s">
        <v>40</v>
      </c>
      <c r="H4" s="55" t="s">
        <v>39</v>
      </c>
      <c r="I4" s="55"/>
    </row>
    <row r="5" spans="1:9" x14ac:dyDescent="0.2">
      <c r="A5" s="54" t="s">
        <v>38</v>
      </c>
      <c r="B5" s="57" t="s">
        <v>74</v>
      </c>
      <c r="C5" s="59"/>
      <c r="D5" s="59"/>
      <c r="E5" s="71"/>
      <c r="F5" s="54"/>
      <c r="G5" s="56" t="s">
        <v>36</v>
      </c>
      <c r="H5" s="59" t="s">
        <v>543</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ht="13.35" customHeight="1" x14ac:dyDescent="0.2">
      <c r="A9" s="180" t="s">
        <v>544</v>
      </c>
      <c r="B9" s="180"/>
      <c r="C9" s="180"/>
      <c r="D9" s="180"/>
      <c r="E9" s="180"/>
      <c r="F9" s="180"/>
      <c r="G9" s="180"/>
      <c r="H9" s="180"/>
      <c r="I9" s="180"/>
    </row>
    <row r="10" spans="1:9" x14ac:dyDescent="0.2">
      <c r="A10" s="54" t="s">
        <v>32</v>
      </c>
      <c r="B10" s="54"/>
      <c r="C10" s="71"/>
      <c r="D10" s="71"/>
      <c r="E10" s="71"/>
      <c r="F10" s="71"/>
      <c r="G10" s="71"/>
      <c r="H10" s="71"/>
      <c r="I10" s="71"/>
    </row>
    <row r="11" spans="1:9" x14ac:dyDescent="0.2">
      <c r="A11" s="181" t="s">
        <v>545</v>
      </c>
      <c r="B11" s="181"/>
      <c r="C11" s="181"/>
      <c r="D11" s="181"/>
      <c r="E11" s="181"/>
      <c r="F11" s="181"/>
      <c r="G11" s="181"/>
      <c r="H11" s="181"/>
      <c r="I11" s="181"/>
    </row>
    <row r="12" spans="1:9" x14ac:dyDescent="0.2">
      <c r="A12" s="54" t="s">
        <v>30</v>
      </c>
      <c r="B12" s="54"/>
      <c r="C12" s="71"/>
      <c r="D12" s="71"/>
      <c r="E12" s="71"/>
      <c r="F12" s="71"/>
      <c r="G12" s="71"/>
      <c r="H12" s="71"/>
      <c r="I12" s="71"/>
    </row>
    <row r="13" spans="1:9" ht="13.35" customHeight="1" x14ac:dyDescent="0.2">
      <c r="A13" s="180" t="s">
        <v>546</v>
      </c>
      <c r="B13" s="180"/>
      <c r="C13" s="180"/>
      <c r="D13" s="180"/>
      <c r="E13" s="180"/>
      <c r="F13" s="180"/>
      <c r="G13" s="180"/>
      <c r="H13" s="180"/>
      <c r="I13" s="180"/>
    </row>
    <row r="14" spans="1:9" x14ac:dyDescent="0.2">
      <c r="A14" s="54" t="s">
        <v>547</v>
      </c>
      <c r="B14" s="54"/>
      <c r="C14" s="54"/>
      <c r="D14" s="54"/>
      <c r="E14" s="54"/>
      <c r="F14" s="54"/>
      <c r="G14" s="54"/>
      <c r="H14" s="54"/>
      <c r="I14" s="54"/>
    </row>
    <row r="15" spans="1:9" x14ac:dyDescent="0.2">
      <c r="A15" s="63" t="s">
        <v>27</v>
      </c>
      <c r="B15" s="54"/>
      <c r="C15" s="71"/>
      <c r="D15" s="71"/>
      <c r="E15" s="71"/>
      <c r="F15" s="71"/>
      <c r="G15" s="71"/>
      <c r="H15" s="71"/>
      <c r="I15" s="71"/>
    </row>
    <row r="16" spans="1:9" x14ac:dyDescent="0.2">
      <c r="A16" s="54"/>
      <c r="B16" s="54"/>
      <c r="C16" s="71"/>
      <c r="D16" s="71"/>
      <c r="E16" s="71"/>
      <c r="F16" s="71"/>
      <c r="G16" s="71"/>
      <c r="H16" s="71"/>
      <c r="I16" s="71"/>
    </row>
    <row r="17" spans="1:9" x14ac:dyDescent="0.2">
      <c r="A17" s="63" t="s">
        <v>26</v>
      </c>
      <c r="B17" s="54"/>
      <c r="C17" s="71"/>
      <c r="D17" s="71"/>
      <c r="E17" s="71"/>
      <c r="F17" s="71"/>
      <c r="G17" s="71"/>
      <c r="H17" s="71"/>
      <c r="I17" s="71"/>
    </row>
    <row r="18" spans="1:9" x14ac:dyDescent="0.2">
      <c r="A18" s="63" t="s">
        <v>548</v>
      </c>
      <c r="B18" s="54"/>
      <c r="C18" s="71"/>
      <c r="D18" s="71"/>
      <c r="E18" s="71"/>
      <c r="F18" s="71"/>
      <c r="G18" s="71"/>
      <c r="H18" s="71"/>
      <c r="I18" s="71"/>
    </row>
    <row r="19" spans="1:9" x14ac:dyDescent="0.2">
      <c r="A19" s="63" t="s">
        <v>549</v>
      </c>
      <c r="B19" s="54"/>
      <c r="C19" s="71"/>
      <c r="D19" s="71"/>
      <c r="E19" s="71"/>
      <c r="F19" s="71"/>
      <c r="G19" s="71"/>
      <c r="H19" s="71"/>
      <c r="I19" s="71"/>
    </row>
    <row r="20" spans="1:9" x14ac:dyDescent="0.2">
      <c r="A20" s="63" t="s">
        <v>550</v>
      </c>
      <c r="B20" s="54"/>
      <c r="C20" s="71"/>
      <c r="D20" s="71"/>
      <c r="E20" s="71"/>
      <c r="F20" s="71"/>
      <c r="G20" s="71"/>
      <c r="H20" s="71"/>
      <c r="I20" s="71"/>
    </row>
    <row r="21" spans="1:9" x14ac:dyDescent="0.2">
      <c r="A21" s="63" t="s">
        <v>551</v>
      </c>
      <c r="B21" s="54"/>
      <c r="C21" s="71"/>
      <c r="D21" s="71"/>
      <c r="E21" s="71"/>
      <c r="F21" s="71"/>
      <c r="G21" s="71"/>
      <c r="H21" s="71"/>
      <c r="I21" s="71"/>
    </row>
    <row r="22" spans="1:9" x14ac:dyDescent="0.2">
      <c r="A22" s="63" t="s">
        <v>552</v>
      </c>
      <c r="B22" s="54"/>
      <c r="C22" s="71"/>
      <c r="D22" s="71"/>
      <c r="E22" s="71"/>
      <c r="F22" s="71"/>
      <c r="G22" s="71"/>
      <c r="H22" s="71"/>
      <c r="I22" s="71"/>
    </row>
    <row r="23" spans="1:9" x14ac:dyDescent="0.2">
      <c r="A23" s="63" t="s">
        <v>553</v>
      </c>
      <c r="B23" s="54"/>
      <c r="C23" s="71"/>
      <c r="D23" s="71"/>
      <c r="E23" s="71"/>
      <c r="F23" s="71"/>
      <c r="G23" s="71"/>
      <c r="H23" s="71"/>
      <c r="I23" s="71"/>
    </row>
    <row r="24" spans="1:9" x14ac:dyDescent="0.2">
      <c r="A24" s="63" t="s">
        <v>554</v>
      </c>
      <c r="B24" s="54"/>
      <c r="C24" s="71"/>
      <c r="D24" s="71"/>
      <c r="E24" s="71"/>
      <c r="F24" s="71"/>
      <c r="G24" s="71"/>
      <c r="H24" s="71"/>
      <c r="I24" s="71"/>
    </row>
    <row r="25" spans="1:9" x14ac:dyDescent="0.2">
      <c r="A25" s="63" t="s">
        <v>555</v>
      </c>
      <c r="B25" s="54"/>
      <c r="C25" s="71"/>
      <c r="D25" s="71"/>
      <c r="E25" s="71"/>
      <c r="F25" s="71"/>
      <c r="G25" s="71"/>
      <c r="H25" s="71"/>
      <c r="I25" s="71"/>
    </row>
    <row r="26" spans="1:9" x14ac:dyDescent="0.2">
      <c r="A26" s="63" t="s">
        <v>556</v>
      </c>
      <c r="B26" s="54"/>
      <c r="C26" s="71"/>
      <c r="D26" s="71"/>
      <c r="E26" s="71"/>
      <c r="F26" s="71"/>
      <c r="G26" s="71"/>
      <c r="H26" s="71"/>
      <c r="I26" s="71"/>
    </row>
    <row r="27" spans="1:9" x14ac:dyDescent="0.2">
      <c r="A27" s="63" t="s">
        <v>557</v>
      </c>
      <c r="B27" s="71"/>
      <c r="C27" s="71"/>
      <c r="D27" s="71"/>
      <c r="E27" s="71"/>
      <c r="F27" s="71"/>
      <c r="G27" s="71"/>
      <c r="H27" s="71"/>
      <c r="I27" s="71"/>
    </row>
    <row r="28" spans="1:9" x14ac:dyDescent="0.2">
      <c r="A28" s="39" t="s">
        <v>24</v>
      </c>
      <c r="B28" s="38"/>
      <c r="C28" s="38"/>
      <c r="D28" s="38"/>
      <c r="E28" s="38"/>
      <c r="F28" s="38"/>
      <c r="G28" s="38"/>
      <c r="H28" s="38"/>
      <c r="I28" s="37"/>
    </row>
    <row r="29" spans="1:9" x14ac:dyDescent="0.2">
      <c r="A29" s="8"/>
      <c r="B29" s="7"/>
      <c r="C29" s="36" t="s">
        <v>23</v>
      </c>
      <c r="D29" s="36" t="s">
        <v>22</v>
      </c>
      <c r="E29" s="36" t="s">
        <v>21</v>
      </c>
      <c r="F29" s="36" t="s">
        <v>20</v>
      </c>
      <c r="G29" s="84" t="s">
        <v>19</v>
      </c>
      <c r="H29" s="84" t="s">
        <v>18</v>
      </c>
      <c r="I29" s="84" t="s">
        <v>17</v>
      </c>
    </row>
    <row r="30" spans="1:9" x14ac:dyDescent="0.2">
      <c r="A30" s="8"/>
      <c r="B30" s="7"/>
      <c r="C30" s="35" t="s">
        <v>16</v>
      </c>
      <c r="D30" s="34" t="s">
        <v>16</v>
      </c>
      <c r="E30" s="33" t="s">
        <v>16</v>
      </c>
      <c r="F30" s="33" t="s">
        <v>16</v>
      </c>
      <c r="G30" s="67" t="s">
        <v>15</v>
      </c>
      <c r="H30" s="67" t="s">
        <v>15</v>
      </c>
      <c r="I30" s="67" t="s">
        <v>15</v>
      </c>
    </row>
    <row r="31" spans="1:9" x14ac:dyDescent="0.2">
      <c r="A31" s="8" t="s">
        <v>14</v>
      </c>
      <c r="B31" s="7"/>
      <c r="C31" s="23"/>
      <c r="D31" s="1"/>
      <c r="E31" s="1"/>
      <c r="F31" s="1"/>
      <c r="G31" s="2"/>
      <c r="H31" s="2">
        <v>0</v>
      </c>
      <c r="I31" s="2">
        <v>0</v>
      </c>
    </row>
    <row r="32" spans="1:9" x14ac:dyDescent="0.2">
      <c r="A32" s="8" t="s">
        <v>13</v>
      </c>
      <c r="B32" s="7"/>
      <c r="C32" s="23">
        <v>180</v>
      </c>
      <c r="D32" s="1">
        <f t="shared" ref="D32:I32" si="0">C43</f>
        <v>0</v>
      </c>
      <c r="E32" s="1">
        <f t="shared" si="0"/>
        <v>15239</v>
      </c>
      <c r="F32" s="1">
        <f t="shared" si="0"/>
        <v>15239</v>
      </c>
      <c r="G32" s="2">
        <f t="shared" si="0"/>
        <v>0</v>
      </c>
      <c r="H32" s="2">
        <f t="shared" si="0"/>
        <v>0</v>
      </c>
      <c r="I32" s="2">
        <f t="shared" si="0"/>
        <v>0</v>
      </c>
    </row>
    <row r="33" spans="1:9" x14ac:dyDescent="0.2">
      <c r="A33" s="8" t="s">
        <v>12</v>
      </c>
      <c r="B33" s="7"/>
      <c r="C33" s="1">
        <v>37773</v>
      </c>
      <c r="D33" s="1">
        <v>15458</v>
      </c>
      <c r="E33" s="1">
        <v>0</v>
      </c>
      <c r="F33" s="1">
        <v>0</v>
      </c>
      <c r="G33" s="2">
        <v>0</v>
      </c>
      <c r="H33" s="2">
        <v>0</v>
      </c>
      <c r="I33" s="2">
        <v>0</v>
      </c>
    </row>
    <row r="34" spans="1:9" x14ac:dyDescent="0.2">
      <c r="A34" s="8" t="s">
        <v>11</v>
      </c>
      <c r="B34" s="7"/>
      <c r="C34" s="1">
        <v>37953</v>
      </c>
      <c r="D34" s="1">
        <v>219</v>
      </c>
      <c r="E34" s="23">
        <v>0</v>
      </c>
      <c r="F34" s="23">
        <v>15239</v>
      </c>
      <c r="G34" s="2">
        <v>0</v>
      </c>
      <c r="H34" s="2">
        <v>0</v>
      </c>
      <c r="I34" s="2">
        <v>0</v>
      </c>
    </row>
    <row r="35" spans="1:9" x14ac:dyDescent="0.2">
      <c r="A35" s="8"/>
      <c r="B35" s="7"/>
      <c r="C35" s="23"/>
      <c r="D35" s="1"/>
      <c r="E35" s="1"/>
      <c r="F35" s="1"/>
      <c r="G35" s="2"/>
      <c r="H35" s="2"/>
      <c r="I35" s="2"/>
    </row>
    <row r="36" spans="1:9" x14ac:dyDescent="0.2">
      <c r="A36" s="26" t="s">
        <v>10</v>
      </c>
      <c r="B36" s="32"/>
      <c r="C36" s="29"/>
      <c r="D36" s="29"/>
      <c r="E36" s="29"/>
      <c r="F36" s="29"/>
      <c r="G36" s="29"/>
      <c r="H36" s="29"/>
      <c r="I36" s="24"/>
    </row>
    <row r="37" spans="1:9" x14ac:dyDescent="0.2">
      <c r="A37" s="31" t="s">
        <v>9</v>
      </c>
      <c r="B37" s="25"/>
      <c r="C37" s="24"/>
      <c r="D37" s="30"/>
      <c r="E37" s="29"/>
      <c r="F37" s="29"/>
      <c r="G37" s="29"/>
      <c r="H37" s="29"/>
      <c r="I37" s="24"/>
    </row>
    <row r="38" spans="1:9" x14ac:dyDescent="0.2">
      <c r="A38" s="28"/>
      <c r="B38" s="27"/>
      <c r="C38" s="24">
        <v>0</v>
      </c>
      <c r="D38" s="2">
        <v>0</v>
      </c>
      <c r="E38" s="2">
        <v>0</v>
      </c>
      <c r="F38" s="2">
        <v>0</v>
      </c>
      <c r="G38" s="2"/>
      <c r="H38" s="2"/>
      <c r="I38" s="2"/>
    </row>
    <row r="39" spans="1:9" x14ac:dyDescent="0.2">
      <c r="A39" s="28"/>
      <c r="B39" s="27"/>
      <c r="C39" s="24"/>
      <c r="D39" s="2"/>
      <c r="E39" s="2"/>
      <c r="F39" s="2"/>
      <c r="G39" s="2"/>
      <c r="H39" s="2"/>
      <c r="I39" s="2"/>
    </row>
    <row r="40" spans="1:9" x14ac:dyDescent="0.2">
      <c r="A40" s="28"/>
      <c r="B40" s="27"/>
      <c r="C40" s="24"/>
      <c r="D40" s="2"/>
      <c r="E40" s="2"/>
      <c r="F40" s="2"/>
      <c r="G40" s="2"/>
      <c r="H40" s="2"/>
      <c r="I40" s="2"/>
    </row>
    <row r="41" spans="1:9" x14ac:dyDescent="0.2">
      <c r="A41" s="26" t="s">
        <v>8</v>
      </c>
      <c r="B41" s="25"/>
      <c r="C41" s="24">
        <f t="shared" ref="C41:I41" si="1">SUM(C38:C40)</f>
        <v>0</v>
      </c>
      <c r="D41" s="24">
        <f t="shared" si="1"/>
        <v>0</v>
      </c>
      <c r="E41" s="24">
        <f t="shared" si="1"/>
        <v>0</v>
      </c>
      <c r="F41" s="24">
        <f t="shared" si="1"/>
        <v>0</v>
      </c>
      <c r="G41" s="24">
        <f t="shared" si="1"/>
        <v>0</v>
      </c>
      <c r="H41" s="24">
        <f t="shared" si="1"/>
        <v>0</v>
      </c>
      <c r="I41" s="24">
        <f t="shared" si="1"/>
        <v>0</v>
      </c>
    </row>
    <row r="42" spans="1:9" x14ac:dyDescent="0.2">
      <c r="A42" s="8"/>
      <c r="B42" s="7"/>
      <c r="C42" s="23"/>
      <c r="D42" s="1"/>
      <c r="E42" s="1"/>
      <c r="F42" s="1"/>
      <c r="G42" s="2"/>
      <c r="H42" s="2"/>
      <c r="I42" s="2"/>
    </row>
    <row r="43" spans="1:9" x14ac:dyDescent="0.2">
      <c r="A43" s="8" t="s">
        <v>7</v>
      </c>
      <c r="B43" s="7"/>
      <c r="C43" s="23">
        <f>+C32+C33-C34+C41</f>
        <v>0</v>
      </c>
      <c r="D43" s="23">
        <f t="shared" ref="D43:I43" si="2">+D32+D33-D34+D41</f>
        <v>15239</v>
      </c>
      <c r="E43" s="23">
        <f>+E32+E33-E34+E41</f>
        <v>15239</v>
      </c>
      <c r="F43" s="23">
        <f t="shared" si="2"/>
        <v>0</v>
      </c>
      <c r="G43" s="24">
        <f>+G32+G33-G34+G41</f>
        <v>0</v>
      </c>
      <c r="H43" s="24">
        <f>+H32+H33-H34+H41</f>
        <v>0</v>
      </c>
      <c r="I43" s="24">
        <f t="shared" si="2"/>
        <v>0</v>
      </c>
    </row>
    <row r="44" spans="1:9" x14ac:dyDescent="0.2">
      <c r="A44" s="22"/>
      <c r="B44" s="11"/>
      <c r="C44" s="21"/>
      <c r="D44" s="9"/>
      <c r="E44" s="9"/>
      <c r="F44" s="1"/>
      <c r="G44" s="2"/>
      <c r="H44" s="2"/>
      <c r="I44" s="2"/>
    </row>
    <row r="45" spans="1:9" x14ac:dyDescent="0.2">
      <c r="A45" s="8" t="s">
        <v>6</v>
      </c>
      <c r="B45" s="7"/>
      <c r="C45" s="21">
        <v>0</v>
      </c>
      <c r="D45" s="9">
        <v>0</v>
      </c>
      <c r="E45" s="9">
        <v>0</v>
      </c>
      <c r="F45" s="1">
        <v>0</v>
      </c>
      <c r="G45" s="2">
        <v>0</v>
      </c>
      <c r="H45" s="2">
        <v>0</v>
      </c>
      <c r="I45" s="2">
        <v>0</v>
      </c>
    </row>
    <row r="46" spans="1:9" x14ac:dyDescent="0.2">
      <c r="A46" s="22"/>
      <c r="B46" s="11"/>
      <c r="C46" s="21"/>
      <c r="D46" s="9"/>
      <c r="E46" s="9"/>
      <c r="F46" s="1"/>
      <c r="G46" s="2"/>
      <c r="H46" s="2"/>
      <c r="I46" s="2"/>
    </row>
    <row r="47" spans="1:9" x14ac:dyDescent="0.2">
      <c r="A47" s="8" t="s">
        <v>5</v>
      </c>
      <c r="B47" s="5"/>
      <c r="C47" s="20">
        <f>C43-C45</f>
        <v>0</v>
      </c>
      <c r="D47" s="20">
        <f t="shared" ref="D47:I47" si="3">D43-D45</f>
        <v>15239</v>
      </c>
      <c r="E47" s="20">
        <f t="shared" si="3"/>
        <v>15239</v>
      </c>
      <c r="F47" s="19">
        <f t="shared" si="3"/>
        <v>0</v>
      </c>
      <c r="G47" s="19">
        <f t="shared" si="3"/>
        <v>0</v>
      </c>
      <c r="H47" s="19">
        <f t="shared" si="3"/>
        <v>0</v>
      </c>
      <c r="I47" s="19">
        <f t="shared" si="3"/>
        <v>0</v>
      </c>
    </row>
    <row r="48" spans="1:9" x14ac:dyDescent="0.2">
      <c r="A48" s="18"/>
      <c r="B48" s="18"/>
      <c r="C48" s="17"/>
      <c r="D48" s="17"/>
      <c r="E48" s="17"/>
      <c r="F48" s="17"/>
      <c r="G48" s="17"/>
      <c r="H48" s="17"/>
      <c r="I48" s="17"/>
    </row>
    <row r="49" spans="1:9" x14ac:dyDescent="0.2">
      <c r="A49" s="16" t="s">
        <v>4</v>
      </c>
      <c r="B49" s="15"/>
      <c r="C49" s="14"/>
      <c r="D49" s="14"/>
      <c r="E49" s="13"/>
      <c r="F49" s="13"/>
      <c r="G49" s="13"/>
      <c r="H49" s="13"/>
      <c r="I49" s="13"/>
    </row>
    <row r="50" spans="1:9" x14ac:dyDescent="0.2">
      <c r="A50" s="12" t="s">
        <v>3</v>
      </c>
      <c r="B50" s="11"/>
      <c r="C50" s="10"/>
      <c r="D50" s="10"/>
      <c r="E50" s="9"/>
      <c r="F50" s="9"/>
      <c r="G50" s="9"/>
      <c r="H50" s="9"/>
      <c r="I50" s="9"/>
    </row>
    <row r="51" spans="1:9" x14ac:dyDescent="0.2">
      <c r="A51" s="8"/>
      <c r="B51" s="7"/>
      <c r="C51" s="1"/>
      <c r="D51" s="1"/>
      <c r="E51" s="1"/>
      <c r="F51" s="1"/>
      <c r="G51" s="1"/>
      <c r="H51" s="1"/>
      <c r="I51" s="1"/>
    </row>
    <row r="52" spans="1:9" x14ac:dyDescent="0.2">
      <c r="A52" s="8" t="s">
        <v>2</v>
      </c>
      <c r="B52" s="7"/>
      <c r="C52" s="2"/>
      <c r="D52" s="2"/>
      <c r="E52" s="1"/>
      <c r="F52" s="1"/>
      <c r="G52" s="1"/>
      <c r="H52" s="1"/>
      <c r="I52" s="1"/>
    </row>
    <row r="53" spans="1:9" x14ac:dyDescent="0.2">
      <c r="A53" s="8"/>
      <c r="B53" s="7"/>
      <c r="C53" s="2"/>
      <c r="D53" s="2"/>
      <c r="E53" s="1"/>
      <c r="F53" s="1"/>
      <c r="G53" s="1"/>
      <c r="H53" s="1"/>
      <c r="I53" s="1"/>
    </row>
    <row r="54" spans="1:9" x14ac:dyDescent="0.2">
      <c r="A54" s="6" t="s">
        <v>1</v>
      </c>
      <c r="B54" s="5"/>
      <c r="C54" s="2"/>
      <c r="D54" s="2"/>
      <c r="E54" s="1"/>
      <c r="F54" s="1"/>
      <c r="G54" s="1"/>
      <c r="H54" s="1"/>
      <c r="I54" s="1"/>
    </row>
    <row r="55" spans="1:9" x14ac:dyDescent="0.2">
      <c r="A55" s="4" t="s">
        <v>0</v>
      </c>
      <c r="B55" s="3"/>
      <c r="C55" s="2"/>
      <c r="D55" s="2"/>
      <c r="E55" s="1"/>
      <c r="F55" s="1"/>
      <c r="G55" s="1"/>
      <c r="H55" s="1"/>
      <c r="I55" s="1"/>
    </row>
  </sheetData>
  <sheetProtection selectLockedCells="1"/>
  <mergeCells count="4">
    <mergeCell ref="A9:I9"/>
    <mergeCell ref="A11:I11"/>
    <mergeCell ref="A13:I13"/>
    <mergeCell ref="A28:I2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0A0A-CD54-49BA-AC7C-1BEFF38DB36D}">
  <sheetPr>
    <pageSetUpPr fitToPage="1"/>
  </sheetPr>
  <dimension ref="A1:I45"/>
  <sheetViews>
    <sheetView zoomScaleNormal="100" workbookViewId="0">
      <selection activeCell="G16" sqref="G16"/>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414</v>
      </c>
      <c r="I2" s="55"/>
    </row>
    <row r="3" spans="1:9" x14ac:dyDescent="0.2">
      <c r="A3" s="54" t="s">
        <v>46</v>
      </c>
      <c r="B3" s="55" t="s">
        <v>411</v>
      </c>
      <c r="C3" s="55"/>
      <c r="D3" s="55"/>
      <c r="E3" s="71"/>
      <c r="F3" s="54"/>
      <c r="G3" s="56" t="s">
        <v>44</v>
      </c>
      <c r="H3" s="58" t="s">
        <v>415</v>
      </c>
      <c r="I3" s="59"/>
    </row>
    <row r="4" spans="1:9" x14ac:dyDescent="0.2">
      <c r="A4" s="54" t="s">
        <v>42</v>
      </c>
      <c r="B4" s="55" t="s">
        <v>425</v>
      </c>
      <c r="C4" s="55"/>
      <c r="D4" s="55"/>
      <c r="E4" s="71"/>
      <c r="F4" s="54"/>
      <c r="G4" s="56" t="s">
        <v>40</v>
      </c>
      <c r="H4" s="55" t="s">
        <v>39</v>
      </c>
      <c r="I4" s="55"/>
    </row>
    <row r="5" spans="1:9" x14ac:dyDescent="0.2">
      <c r="A5" s="54" t="s">
        <v>38</v>
      </c>
      <c r="B5" s="55" t="s">
        <v>426</v>
      </c>
      <c r="C5" s="59"/>
      <c r="D5" s="59"/>
      <c r="E5" s="71"/>
      <c r="F5" s="54"/>
      <c r="G5" s="56" t="s">
        <v>36</v>
      </c>
      <c r="H5" s="59" t="s">
        <v>427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c r="B9" s="54"/>
      <c r="C9" s="71"/>
      <c r="D9" s="71"/>
      <c r="E9" s="71"/>
      <c r="F9" s="71"/>
      <c r="G9" s="71"/>
      <c r="H9" s="71"/>
      <c r="I9" s="71"/>
    </row>
    <row r="10" spans="1:9" x14ac:dyDescent="0.2">
      <c r="A10" s="54" t="s">
        <v>32</v>
      </c>
      <c r="B10" s="54"/>
      <c r="C10" s="71"/>
      <c r="D10" s="71"/>
      <c r="E10" s="71"/>
      <c r="F10" s="71"/>
      <c r="G10" s="71"/>
      <c r="H10" s="71"/>
      <c r="I10" s="71"/>
    </row>
    <row r="11" spans="1:9" x14ac:dyDescent="0.2">
      <c r="A11" s="54"/>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63"/>
      <c r="C16" s="71"/>
      <c r="D16" s="71"/>
      <c r="E16" s="71"/>
      <c r="F16" s="71"/>
      <c r="G16" s="71"/>
      <c r="H16" s="71"/>
      <c r="I16" s="71"/>
    </row>
    <row r="17" spans="1:9" x14ac:dyDescent="0.2">
      <c r="A17" s="81" t="s">
        <v>428</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8"/>
      <c r="B19" s="7"/>
      <c r="C19" s="36" t="s">
        <v>23</v>
      </c>
      <c r="D19" s="36" t="s">
        <v>22</v>
      </c>
      <c r="E19" s="36" t="s">
        <v>21</v>
      </c>
      <c r="F19" s="36" t="s">
        <v>20</v>
      </c>
      <c r="G19" s="36" t="s">
        <v>19</v>
      </c>
      <c r="H19" s="36" t="s">
        <v>18</v>
      </c>
      <c r="I19" s="36" t="s">
        <v>17</v>
      </c>
    </row>
    <row r="20" spans="1:9" x14ac:dyDescent="0.2">
      <c r="A20" s="8"/>
      <c r="B20" s="7"/>
      <c r="C20" s="35" t="s">
        <v>16</v>
      </c>
      <c r="D20" s="34" t="s">
        <v>16</v>
      </c>
      <c r="E20" s="33" t="s">
        <v>16</v>
      </c>
      <c r="F20" s="67" t="s">
        <v>16</v>
      </c>
      <c r="G20" s="67" t="s">
        <v>15</v>
      </c>
      <c r="H20" s="67" t="s">
        <v>15</v>
      </c>
      <c r="I20" s="67" t="s">
        <v>15</v>
      </c>
    </row>
    <row r="21" spans="1:9" x14ac:dyDescent="0.2">
      <c r="A21" s="8" t="s">
        <v>14</v>
      </c>
      <c r="B21" s="7"/>
      <c r="C21" s="23"/>
      <c r="D21" s="1"/>
      <c r="E21" s="1"/>
      <c r="F21" s="2">
        <v>100000</v>
      </c>
      <c r="G21" s="2">
        <v>100000</v>
      </c>
      <c r="H21" s="2"/>
      <c r="I21" s="2"/>
    </row>
    <row r="22" spans="1:9" x14ac:dyDescent="0.2">
      <c r="A22" s="8" t="s">
        <v>13</v>
      </c>
      <c r="B22" s="7"/>
      <c r="C22" s="23">
        <v>0</v>
      </c>
      <c r="D22" s="1">
        <f t="shared" ref="D22:I22" si="0">C33</f>
        <v>0</v>
      </c>
      <c r="E22" s="1">
        <f t="shared" si="0"/>
        <v>0</v>
      </c>
      <c r="F22" s="2">
        <f t="shared" si="0"/>
        <v>80928</v>
      </c>
      <c r="G22" s="2">
        <f t="shared" si="0"/>
        <v>667</v>
      </c>
      <c r="H22" s="2">
        <f t="shared" si="0"/>
        <v>667</v>
      </c>
      <c r="I22" s="2">
        <f t="shared" si="0"/>
        <v>667</v>
      </c>
    </row>
    <row r="23" spans="1:9" x14ac:dyDescent="0.2">
      <c r="A23" s="8" t="s">
        <v>12</v>
      </c>
      <c r="B23" s="7"/>
      <c r="C23" s="23">
        <v>0</v>
      </c>
      <c r="D23" s="1">
        <v>0</v>
      </c>
      <c r="E23" s="1">
        <v>90491</v>
      </c>
      <c r="F23" s="2">
        <v>667</v>
      </c>
      <c r="G23" s="2"/>
      <c r="H23" s="2"/>
      <c r="I23" s="2"/>
    </row>
    <row r="24" spans="1:9" x14ac:dyDescent="0.2">
      <c r="A24" s="8" t="s">
        <v>11</v>
      </c>
      <c r="B24" s="7"/>
      <c r="C24" s="23">
        <v>0</v>
      </c>
      <c r="D24" s="1">
        <v>0</v>
      </c>
      <c r="E24" s="1">
        <v>9563</v>
      </c>
      <c r="F24" s="24">
        <v>80928</v>
      </c>
      <c r="G24" s="2"/>
      <c r="H24" s="2"/>
      <c r="I24" s="2"/>
    </row>
    <row r="25" spans="1:9" x14ac:dyDescent="0.2">
      <c r="A25" s="8"/>
      <c r="B25" s="7"/>
      <c r="C25" s="23"/>
      <c r="D25" s="1"/>
      <c r="E25" s="1"/>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8"/>
      <c r="B32" s="7"/>
      <c r="C32" s="23"/>
      <c r="D32" s="1"/>
      <c r="E32" s="1"/>
      <c r="F32" s="2"/>
      <c r="G32" s="2"/>
      <c r="H32" s="2"/>
      <c r="I32" s="2"/>
    </row>
    <row r="33" spans="1:9" x14ac:dyDescent="0.2">
      <c r="A33" s="8" t="s">
        <v>7</v>
      </c>
      <c r="B33" s="7"/>
      <c r="C33" s="23">
        <f>+C22+C23-C24+C31</f>
        <v>0</v>
      </c>
      <c r="D33" s="23">
        <f t="shared" ref="D33:I33" si="2">+D22+D23-D24+D31</f>
        <v>0</v>
      </c>
      <c r="E33" s="23">
        <f>+E22+E23-E24+E31</f>
        <v>80928</v>
      </c>
      <c r="F33" s="24">
        <f t="shared" si="2"/>
        <v>667</v>
      </c>
      <c r="G33" s="24">
        <f>+G22+G23-G24+G31</f>
        <v>667</v>
      </c>
      <c r="H33" s="24">
        <f>+H22+H23-H24+H31</f>
        <v>667</v>
      </c>
      <c r="I33" s="24">
        <f t="shared" si="2"/>
        <v>667</v>
      </c>
    </row>
    <row r="34" spans="1:9" x14ac:dyDescent="0.2">
      <c r="A34" s="22"/>
      <c r="B34" s="11"/>
      <c r="C34" s="21"/>
      <c r="D34" s="9"/>
      <c r="E34" s="9"/>
      <c r="F34" s="2"/>
      <c r="G34" s="2"/>
      <c r="H34" s="2"/>
      <c r="I34" s="2"/>
    </row>
    <row r="35" spans="1:9" x14ac:dyDescent="0.2">
      <c r="A35" s="8" t="s">
        <v>6</v>
      </c>
      <c r="B35" s="7"/>
      <c r="C35" s="21">
        <v>0</v>
      </c>
      <c r="D35" s="9">
        <v>80928</v>
      </c>
      <c r="E35" s="9">
        <v>80928</v>
      </c>
      <c r="F35" s="2">
        <v>0</v>
      </c>
      <c r="G35" s="2"/>
      <c r="H35" s="2"/>
      <c r="I35" s="2"/>
    </row>
    <row r="36" spans="1:9" x14ac:dyDescent="0.2">
      <c r="A36" s="22"/>
      <c r="B36" s="11"/>
      <c r="C36" s="21"/>
      <c r="D36" s="9"/>
      <c r="E36" s="9"/>
      <c r="F36" s="2"/>
      <c r="G36" s="2"/>
      <c r="H36" s="2"/>
      <c r="I36" s="2"/>
    </row>
    <row r="37" spans="1:9" x14ac:dyDescent="0.2">
      <c r="A37" s="8" t="s">
        <v>5</v>
      </c>
      <c r="B37" s="5"/>
      <c r="C37" s="20">
        <f>C33-C35</f>
        <v>0</v>
      </c>
      <c r="D37" s="20">
        <f t="shared" ref="D37:I37" si="3">D33-D35</f>
        <v>-80928</v>
      </c>
      <c r="E37" s="20">
        <f t="shared" si="3"/>
        <v>0</v>
      </c>
      <c r="F37" s="68">
        <f t="shared" si="3"/>
        <v>667</v>
      </c>
      <c r="G37" s="68">
        <f t="shared" si="3"/>
        <v>667</v>
      </c>
      <c r="H37" s="68">
        <f t="shared" si="3"/>
        <v>667</v>
      </c>
      <c r="I37" s="68">
        <f t="shared" si="3"/>
        <v>667</v>
      </c>
    </row>
    <row r="38" spans="1:9" x14ac:dyDescent="0.2">
      <c r="A38" s="18"/>
      <c r="B38" s="18"/>
      <c r="C38" s="17"/>
      <c r="D38" s="17"/>
      <c r="E38" s="17"/>
      <c r="F38" s="17"/>
      <c r="G38" s="17"/>
      <c r="H38" s="17"/>
      <c r="I38" s="17"/>
    </row>
    <row r="39" spans="1:9" x14ac:dyDescent="0.2">
      <c r="A39" s="16" t="s">
        <v>4</v>
      </c>
      <c r="B39" s="15"/>
      <c r="C39" s="14"/>
      <c r="D39" s="14"/>
      <c r="E39" s="13"/>
      <c r="F39" s="13"/>
      <c r="G39" s="13"/>
      <c r="H39" s="13"/>
      <c r="I39" s="13"/>
    </row>
    <row r="40" spans="1:9" x14ac:dyDescent="0.2">
      <c r="A40" s="12" t="s">
        <v>3</v>
      </c>
      <c r="B40" s="11"/>
      <c r="C40" s="10"/>
      <c r="D40" s="10"/>
      <c r="E40" s="9"/>
      <c r="F40" s="9"/>
      <c r="G40" s="9"/>
      <c r="H40" s="9"/>
      <c r="I40" s="9"/>
    </row>
    <row r="41" spans="1:9" x14ac:dyDescent="0.2">
      <c r="A41" s="8"/>
      <c r="B41" s="7"/>
      <c r="C41" s="1"/>
      <c r="D41" s="1"/>
      <c r="E41" s="1"/>
      <c r="F41" s="1"/>
      <c r="G41" s="1"/>
      <c r="H41" s="1"/>
      <c r="I41" s="1"/>
    </row>
    <row r="42" spans="1:9" x14ac:dyDescent="0.2">
      <c r="A42" s="8" t="s">
        <v>2</v>
      </c>
      <c r="B42" s="7"/>
      <c r="C42" s="2"/>
      <c r="D42" s="2"/>
      <c r="E42" s="1"/>
      <c r="F42" s="1"/>
      <c r="G42" s="1"/>
      <c r="H42" s="1"/>
      <c r="I42" s="1"/>
    </row>
    <row r="43" spans="1:9" x14ac:dyDescent="0.2">
      <c r="A43" s="8"/>
      <c r="B43" s="7"/>
      <c r="C43" s="2"/>
      <c r="D43" s="2"/>
      <c r="E43" s="1"/>
      <c r="F43" s="1"/>
      <c r="G43" s="1"/>
      <c r="H43" s="1"/>
      <c r="I43" s="1"/>
    </row>
    <row r="44" spans="1:9" x14ac:dyDescent="0.2">
      <c r="A44" s="6" t="s">
        <v>1</v>
      </c>
      <c r="B44" s="5"/>
      <c r="C44" s="2"/>
      <c r="D44" s="2"/>
      <c r="E44" s="1"/>
      <c r="F44" s="1"/>
      <c r="G44" s="1"/>
      <c r="H44" s="1"/>
      <c r="I44" s="1"/>
    </row>
    <row r="45" spans="1:9" x14ac:dyDescent="0.2">
      <c r="A45" s="4" t="s">
        <v>0</v>
      </c>
      <c r="B45" s="3"/>
      <c r="C45" s="2"/>
      <c r="D45" s="2"/>
      <c r="E45" s="1"/>
      <c r="F45" s="1"/>
      <c r="G45" s="1"/>
      <c r="H45" s="1"/>
      <c r="I45" s="1"/>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300E-2F0E-40D8-92EE-06F65A42630E}">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195</v>
      </c>
      <c r="I2" s="55"/>
    </row>
    <row r="3" spans="1:9" x14ac:dyDescent="0.2">
      <c r="A3" s="54" t="s">
        <v>46</v>
      </c>
      <c r="B3" s="55" t="s">
        <v>196</v>
      </c>
      <c r="C3" s="55"/>
      <c r="D3" s="55"/>
      <c r="E3" s="54"/>
      <c r="F3" s="54"/>
      <c r="G3" s="56" t="s">
        <v>44</v>
      </c>
      <c r="H3" s="59" t="s">
        <v>197</v>
      </c>
      <c r="I3" s="59"/>
    </row>
    <row r="4" spans="1:9" x14ac:dyDescent="0.2">
      <c r="A4" s="54" t="s">
        <v>42</v>
      </c>
      <c r="B4" s="55" t="s">
        <v>256</v>
      </c>
      <c r="C4" s="55"/>
      <c r="D4" s="55"/>
      <c r="E4" s="54"/>
      <c r="F4" s="54"/>
      <c r="G4" s="56" t="s">
        <v>40</v>
      </c>
      <c r="H4" s="55" t="s">
        <v>39</v>
      </c>
      <c r="I4" s="55"/>
    </row>
    <row r="5" spans="1:9" x14ac:dyDescent="0.2">
      <c r="A5" s="54" t="s">
        <v>38</v>
      </c>
      <c r="B5" s="55" t="s">
        <v>102</v>
      </c>
      <c r="C5" s="59"/>
      <c r="D5" s="59"/>
      <c r="E5" s="54"/>
      <c r="F5" s="54"/>
      <c r="G5" s="56" t="s">
        <v>36</v>
      </c>
      <c r="H5" s="59" t="s">
        <v>257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258</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234</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259</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81" t="s">
        <v>260</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c r="D22" s="2">
        <f t="shared" ref="D22:I22" si="0">C33</f>
        <v>0</v>
      </c>
      <c r="E22" s="2">
        <f t="shared" si="0"/>
        <v>2392</v>
      </c>
      <c r="F22" s="2">
        <f t="shared" si="0"/>
        <v>789</v>
      </c>
      <c r="G22" s="2">
        <f t="shared" si="0"/>
        <v>0</v>
      </c>
      <c r="H22" s="2">
        <f t="shared" si="0"/>
        <v>0</v>
      </c>
      <c r="I22" s="2">
        <f t="shared" si="0"/>
        <v>0</v>
      </c>
    </row>
    <row r="23" spans="1:9" x14ac:dyDescent="0.2">
      <c r="A23" s="26" t="s">
        <v>12</v>
      </c>
      <c r="B23" s="25"/>
      <c r="C23" s="2">
        <v>14841</v>
      </c>
      <c r="D23" s="2">
        <v>101827</v>
      </c>
      <c r="E23" s="2">
        <v>46050</v>
      </c>
      <c r="F23" s="2">
        <v>63393</v>
      </c>
      <c r="G23" s="2"/>
      <c r="H23" s="2"/>
      <c r="I23" s="2"/>
    </row>
    <row r="24" spans="1:9" x14ac:dyDescent="0.2">
      <c r="A24" s="26" t="s">
        <v>11</v>
      </c>
      <c r="B24" s="25"/>
      <c r="C24" s="2">
        <v>14841</v>
      </c>
      <c r="D24" s="2">
        <v>99435</v>
      </c>
      <c r="E24" s="24">
        <v>47653</v>
      </c>
      <c r="F24" s="24">
        <v>64182</v>
      </c>
      <c r="G24" s="2"/>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0</v>
      </c>
      <c r="D33" s="24">
        <f t="shared" ref="D33:I33" si="2">+D22+D23-D24+D31</f>
        <v>2392</v>
      </c>
      <c r="E33" s="24">
        <f>+E22+E23-E24+E31</f>
        <v>789</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10">
        <v>100167</v>
      </c>
      <c r="D35" s="10">
        <v>35368</v>
      </c>
      <c r="E35" s="2">
        <f>789+59926</f>
        <v>60715</v>
      </c>
      <c r="F35" s="2">
        <v>0</v>
      </c>
      <c r="G35" s="2"/>
      <c r="H35" s="2"/>
      <c r="I35" s="2"/>
    </row>
    <row r="36" spans="1:9" x14ac:dyDescent="0.2">
      <c r="A36" s="28"/>
      <c r="B36" s="27"/>
      <c r="C36" s="86"/>
      <c r="D36" s="10"/>
      <c r="E36" s="10"/>
      <c r="F36" s="2"/>
      <c r="G36" s="2"/>
      <c r="H36" s="2"/>
      <c r="I36" s="2"/>
    </row>
    <row r="37" spans="1:9" x14ac:dyDescent="0.2">
      <c r="A37" s="26" t="s">
        <v>5</v>
      </c>
      <c r="B37" s="87"/>
      <c r="C37" s="88">
        <f>C33-C35</f>
        <v>-100167</v>
      </c>
      <c r="D37" s="88">
        <f t="shared" ref="D37:I37" si="3">D33-D35</f>
        <v>-32976</v>
      </c>
      <c r="E37" s="88">
        <f t="shared" si="3"/>
        <v>-59926</v>
      </c>
      <c r="F37" s="68">
        <f t="shared" si="3"/>
        <v>0</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99CE9-497F-4CE8-B4A2-28EBBDEC5EDF}">
  <sheetPr>
    <pageSetUpPr fitToPage="1"/>
  </sheetPr>
  <dimension ref="A1:I48"/>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169" t="s">
        <v>50</v>
      </c>
      <c r="B2" s="170" t="s">
        <v>49</v>
      </c>
      <c r="C2" s="170"/>
      <c r="D2" s="170"/>
      <c r="E2" s="169"/>
      <c r="F2" s="169"/>
      <c r="G2" s="171" t="s">
        <v>48</v>
      </c>
      <c r="H2" s="170" t="s">
        <v>496</v>
      </c>
      <c r="I2" s="170"/>
    </row>
    <row r="3" spans="1:9" x14ac:dyDescent="0.2">
      <c r="A3" s="169" t="s">
        <v>46</v>
      </c>
      <c r="B3" s="170" t="s">
        <v>436</v>
      </c>
      <c r="C3" s="170"/>
      <c r="D3" s="170"/>
      <c r="E3" s="169"/>
      <c r="F3" s="169"/>
      <c r="G3" s="171" t="s">
        <v>44</v>
      </c>
      <c r="H3" s="172" t="s">
        <v>497</v>
      </c>
      <c r="I3" s="172"/>
    </row>
    <row r="4" spans="1:9" x14ac:dyDescent="0.2">
      <c r="A4" s="169" t="s">
        <v>42</v>
      </c>
      <c r="B4" s="170" t="s">
        <v>498</v>
      </c>
      <c r="C4" s="170"/>
      <c r="D4" s="170"/>
      <c r="E4" s="169"/>
      <c r="F4" s="169"/>
      <c r="G4" s="171" t="s">
        <v>40</v>
      </c>
      <c r="H4" s="170" t="s">
        <v>39</v>
      </c>
      <c r="I4" s="170"/>
    </row>
    <row r="5" spans="1:9" x14ac:dyDescent="0.2">
      <c r="A5" s="169" t="s">
        <v>38</v>
      </c>
      <c r="B5" s="170" t="s">
        <v>390</v>
      </c>
      <c r="C5" s="172"/>
      <c r="D5" s="172"/>
      <c r="E5" s="169"/>
      <c r="F5" s="169"/>
      <c r="G5" s="171" t="s">
        <v>36</v>
      </c>
      <c r="H5" s="172" t="s">
        <v>499</v>
      </c>
      <c r="I5" s="172"/>
    </row>
    <row r="6" spans="1:9" x14ac:dyDescent="0.2">
      <c r="A6" s="169"/>
      <c r="B6" s="169"/>
      <c r="C6" s="169"/>
      <c r="D6" s="169"/>
      <c r="E6" s="169"/>
      <c r="F6" s="169"/>
      <c r="G6" s="169"/>
      <c r="H6" s="169"/>
      <c r="I6" s="169"/>
    </row>
    <row r="7" spans="1:9" x14ac:dyDescent="0.2">
      <c r="A7" s="169"/>
      <c r="B7" s="169"/>
      <c r="C7" s="169"/>
      <c r="D7" s="169"/>
      <c r="E7" s="169"/>
      <c r="F7" s="169"/>
      <c r="G7" s="169"/>
      <c r="H7" s="169"/>
      <c r="I7" s="169"/>
    </row>
    <row r="8" spans="1:9" x14ac:dyDescent="0.2">
      <c r="A8" s="169" t="s">
        <v>34</v>
      </c>
      <c r="B8" s="169"/>
      <c r="C8" s="169"/>
      <c r="D8" s="169"/>
      <c r="E8" s="169"/>
      <c r="F8" s="169"/>
      <c r="G8" s="169"/>
      <c r="H8" s="169"/>
      <c r="I8" s="169"/>
    </row>
    <row r="9" spans="1:9" x14ac:dyDescent="0.2">
      <c r="A9" s="174" t="s">
        <v>500</v>
      </c>
      <c r="B9" s="174"/>
      <c r="C9" s="174"/>
      <c r="D9" s="174"/>
      <c r="E9" s="174"/>
      <c r="F9" s="174"/>
      <c r="G9" s="174"/>
      <c r="H9" s="174"/>
      <c r="I9" s="174"/>
    </row>
    <row r="10" spans="1:9" x14ac:dyDescent="0.2">
      <c r="A10" s="169" t="s">
        <v>501</v>
      </c>
      <c r="B10" s="169"/>
      <c r="C10" s="169"/>
      <c r="D10" s="169"/>
      <c r="E10" s="169"/>
      <c r="F10" s="169"/>
      <c r="G10" s="169"/>
      <c r="H10" s="169"/>
      <c r="I10" s="169"/>
    </row>
    <row r="11" spans="1:9" x14ac:dyDescent="0.2">
      <c r="A11" s="169" t="s">
        <v>32</v>
      </c>
      <c r="B11" s="169"/>
      <c r="C11" s="169"/>
      <c r="D11" s="169"/>
      <c r="E11" s="169"/>
      <c r="F11" s="169"/>
      <c r="G11" s="169"/>
      <c r="H11" s="169"/>
      <c r="I11" s="169"/>
    </row>
    <row r="12" spans="1:9" x14ac:dyDescent="0.2">
      <c r="A12" s="169" t="s">
        <v>502</v>
      </c>
      <c r="B12" s="169"/>
      <c r="C12" s="169"/>
      <c r="D12" s="169"/>
      <c r="E12" s="169"/>
      <c r="F12" s="169"/>
      <c r="G12" s="169"/>
      <c r="H12" s="169"/>
      <c r="I12" s="169"/>
    </row>
    <row r="13" spans="1:9" x14ac:dyDescent="0.2">
      <c r="A13" s="169" t="s">
        <v>30</v>
      </c>
      <c r="B13" s="169"/>
      <c r="C13" s="169"/>
      <c r="D13" s="169"/>
      <c r="E13" s="169"/>
      <c r="F13" s="169"/>
      <c r="G13" s="169"/>
      <c r="H13" s="169"/>
      <c r="I13" s="169"/>
    </row>
    <row r="14" spans="1:9" x14ac:dyDescent="0.2">
      <c r="A14" s="169" t="s">
        <v>503</v>
      </c>
      <c r="B14" s="169"/>
      <c r="C14" s="169"/>
      <c r="D14" s="169"/>
      <c r="E14" s="169"/>
      <c r="F14" s="169"/>
      <c r="G14" s="169"/>
      <c r="H14" s="169"/>
      <c r="I14" s="169"/>
    </row>
    <row r="15" spans="1:9" x14ac:dyDescent="0.2">
      <c r="A15" s="169" t="s">
        <v>504</v>
      </c>
      <c r="B15" s="169"/>
      <c r="C15" s="169"/>
      <c r="D15" s="169"/>
      <c r="E15" s="169"/>
      <c r="F15" s="169"/>
      <c r="G15" s="169"/>
      <c r="H15" s="169"/>
      <c r="I15" s="169"/>
    </row>
    <row r="16" spans="1:9" x14ac:dyDescent="0.2">
      <c r="A16" s="169" t="s">
        <v>505</v>
      </c>
      <c r="B16" s="169"/>
      <c r="C16" s="169"/>
      <c r="D16" s="169"/>
      <c r="E16" s="169"/>
      <c r="F16" s="169"/>
      <c r="G16" s="169"/>
      <c r="H16" s="169"/>
      <c r="I16" s="169"/>
    </row>
    <row r="17" spans="1:9" x14ac:dyDescent="0.2">
      <c r="A17" s="169" t="s">
        <v>27</v>
      </c>
      <c r="B17" s="169"/>
      <c r="C17" s="169"/>
      <c r="D17" s="169"/>
      <c r="E17" s="169"/>
      <c r="F17" s="169"/>
      <c r="G17" s="169"/>
      <c r="H17" s="169"/>
      <c r="I17" s="169"/>
    </row>
    <row r="18" spans="1:9" x14ac:dyDescent="0.2">
      <c r="A18" s="169"/>
      <c r="B18" s="169"/>
      <c r="C18" s="169"/>
      <c r="D18" s="169"/>
      <c r="E18" s="169"/>
      <c r="F18" s="169"/>
      <c r="G18" s="169"/>
      <c r="H18" s="169"/>
      <c r="I18" s="169"/>
    </row>
    <row r="19" spans="1:9" x14ac:dyDescent="0.2">
      <c r="A19" s="169" t="s">
        <v>26</v>
      </c>
      <c r="C19" s="169"/>
      <c r="D19" s="169"/>
      <c r="E19" s="169"/>
      <c r="F19" s="169"/>
      <c r="G19" s="169"/>
      <c r="H19" s="169"/>
      <c r="I19" s="169"/>
    </row>
    <row r="20" spans="1:9" x14ac:dyDescent="0.2">
      <c r="A20" s="169" t="s">
        <v>506</v>
      </c>
      <c r="B20" s="46"/>
      <c r="C20" s="46"/>
      <c r="D20" s="46"/>
      <c r="E20" s="46"/>
      <c r="F20" s="46"/>
      <c r="G20" s="46"/>
      <c r="H20" s="46"/>
      <c r="I20" s="46"/>
    </row>
    <row r="21" spans="1:9" x14ac:dyDescent="0.2">
      <c r="A21" s="39" t="s">
        <v>24</v>
      </c>
      <c r="B21" s="38"/>
      <c r="C21" s="38"/>
      <c r="D21" s="38"/>
      <c r="E21" s="38"/>
      <c r="F21" s="38"/>
      <c r="G21" s="96"/>
      <c r="H21" s="96"/>
      <c r="I21" s="97"/>
    </row>
    <row r="22" spans="1:9" x14ac:dyDescent="0.2">
      <c r="A22" s="8"/>
      <c r="B22" s="7"/>
      <c r="C22" s="36" t="s">
        <v>23</v>
      </c>
      <c r="D22" s="36" t="s">
        <v>22</v>
      </c>
      <c r="E22" s="36" t="s">
        <v>21</v>
      </c>
      <c r="F22" s="36" t="s">
        <v>20</v>
      </c>
      <c r="G22" s="84" t="s">
        <v>19</v>
      </c>
      <c r="H22" s="84" t="s">
        <v>18</v>
      </c>
      <c r="I22" s="84" t="s">
        <v>17</v>
      </c>
    </row>
    <row r="23" spans="1:9" x14ac:dyDescent="0.2">
      <c r="A23" s="8"/>
      <c r="B23" s="7"/>
      <c r="C23" s="35" t="s">
        <v>16</v>
      </c>
      <c r="D23" s="34" t="s">
        <v>16</v>
      </c>
      <c r="E23" s="33" t="s">
        <v>16</v>
      </c>
      <c r="F23" s="33" t="s">
        <v>16</v>
      </c>
      <c r="G23" s="67" t="s">
        <v>15</v>
      </c>
      <c r="H23" s="67" t="s">
        <v>15</v>
      </c>
      <c r="I23" s="67" t="s">
        <v>15</v>
      </c>
    </row>
    <row r="24" spans="1:9" x14ac:dyDescent="0.2">
      <c r="A24" s="8" t="s">
        <v>14</v>
      </c>
      <c r="B24" s="7"/>
      <c r="C24" s="23"/>
      <c r="D24" s="1"/>
      <c r="E24" s="1"/>
      <c r="F24" s="1"/>
      <c r="G24" s="2"/>
      <c r="H24" s="2">
        <v>0</v>
      </c>
      <c r="I24" s="2">
        <v>0</v>
      </c>
    </row>
    <row r="25" spans="1:9" x14ac:dyDescent="0.2">
      <c r="A25" s="8" t="s">
        <v>13</v>
      </c>
      <c r="B25" s="7"/>
      <c r="C25" s="23">
        <v>1302</v>
      </c>
      <c r="D25" s="1">
        <f t="shared" ref="D25:I25" si="0">C36</f>
        <v>42004</v>
      </c>
      <c r="E25" s="1">
        <f t="shared" si="0"/>
        <v>22497</v>
      </c>
      <c r="F25" s="1">
        <f t="shared" si="0"/>
        <v>36440</v>
      </c>
      <c r="G25" s="2">
        <f t="shared" si="0"/>
        <v>11961</v>
      </c>
      <c r="H25" s="2">
        <f t="shared" si="0"/>
        <v>11961</v>
      </c>
      <c r="I25" s="2">
        <f t="shared" si="0"/>
        <v>11961</v>
      </c>
    </row>
    <row r="26" spans="1:9" x14ac:dyDescent="0.2">
      <c r="A26" s="8" t="s">
        <v>12</v>
      </c>
      <c r="B26" s="7"/>
      <c r="C26" s="1">
        <v>278724</v>
      </c>
      <c r="D26" s="1">
        <v>442178</v>
      </c>
      <c r="E26" s="1">
        <v>205012</v>
      </c>
      <c r="F26" s="1">
        <v>223985</v>
      </c>
      <c r="G26" s="2">
        <v>0</v>
      </c>
      <c r="H26" s="2">
        <v>0</v>
      </c>
      <c r="I26" s="2">
        <v>0</v>
      </c>
    </row>
    <row r="27" spans="1:9" x14ac:dyDescent="0.2">
      <c r="A27" s="8" t="s">
        <v>11</v>
      </c>
      <c r="B27" s="7"/>
      <c r="C27" s="1">
        <v>238022</v>
      </c>
      <c r="D27" s="1">
        <v>461685</v>
      </c>
      <c r="E27" s="23">
        <v>191069</v>
      </c>
      <c r="F27" s="23">
        <v>248464</v>
      </c>
      <c r="G27" s="2">
        <v>0</v>
      </c>
      <c r="H27" s="2">
        <v>0</v>
      </c>
      <c r="I27" s="2">
        <v>0</v>
      </c>
    </row>
    <row r="28" spans="1:9" x14ac:dyDescent="0.2">
      <c r="A28" s="8"/>
      <c r="B28" s="7"/>
      <c r="C28" s="23"/>
      <c r="D28" s="1"/>
      <c r="E28" s="1"/>
      <c r="F28" s="1"/>
      <c r="G28" s="2"/>
      <c r="H28" s="2"/>
      <c r="I28" s="2"/>
    </row>
    <row r="29" spans="1:9" x14ac:dyDescent="0.2">
      <c r="A29" s="26" t="s">
        <v>10</v>
      </c>
      <c r="B29" s="32"/>
      <c r="C29" s="29"/>
      <c r="D29" s="29"/>
      <c r="E29" s="29"/>
      <c r="F29" s="29"/>
      <c r="G29" s="29"/>
      <c r="H29" s="29"/>
      <c r="I29" s="24"/>
    </row>
    <row r="30" spans="1:9" x14ac:dyDescent="0.2">
      <c r="A30" s="31" t="s">
        <v>9</v>
      </c>
      <c r="B30" s="25"/>
      <c r="C30" s="24"/>
      <c r="D30" s="30"/>
      <c r="E30" s="29"/>
      <c r="F30" s="29"/>
      <c r="G30" s="29"/>
      <c r="H30" s="29"/>
      <c r="I30" s="24"/>
    </row>
    <row r="31" spans="1:9" x14ac:dyDescent="0.2">
      <c r="A31" s="28"/>
      <c r="B31" s="27"/>
      <c r="C31" s="24">
        <v>0</v>
      </c>
      <c r="D31" s="2">
        <v>0</v>
      </c>
      <c r="E31" s="2">
        <v>0</v>
      </c>
      <c r="F31" s="2">
        <v>0</v>
      </c>
      <c r="G31" s="2"/>
      <c r="H31" s="2"/>
      <c r="I31" s="2"/>
    </row>
    <row r="32" spans="1:9" x14ac:dyDescent="0.2">
      <c r="A32" s="28"/>
      <c r="B32" s="27"/>
      <c r="C32" s="24"/>
      <c r="D32" s="2"/>
      <c r="E32" s="2"/>
      <c r="F32" s="2"/>
      <c r="G32" s="2"/>
      <c r="H32" s="2"/>
      <c r="I32" s="2"/>
    </row>
    <row r="33" spans="1:9" x14ac:dyDescent="0.2">
      <c r="A33" s="28"/>
      <c r="B33" s="27"/>
      <c r="C33" s="24"/>
      <c r="D33" s="2"/>
      <c r="E33" s="2"/>
      <c r="F33" s="2"/>
      <c r="G33" s="2"/>
      <c r="H33" s="2"/>
      <c r="I33" s="2"/>
    </row>
    <row r="34" spans="1:9" x14ac:dyDescent="0.2">
      <c r="A34" s="26" t="s">
        <v>8</v>
      </c>
      <c r="B34" s="25"/>
      <c r="C34" s="24">
        <f t="shared" ref="C34:I34" si="1">SUM(C31:C33)</f>
        <v>0</v>
      </c>
      <c r="D34" s="24">
        <f t="shared" si="1"/>
        <v>0</v>
      </c>
      <c r="E34" s="24">
        <f t="shared" si="1"/>
        <v>0</v>
      </c>
      <c r="F34" s="24">
        <f t="shared" si="1"/>
        <v>0</v>
      </c>
      <c r="G34" s="24">
        <f t="shared" si="1"/>
        <v>0</v>
      </c>
      <c r="H34" s="24">
        <f t="shared" si="1"/>
        <v>0</v>
      </c>
      <c r="I34" s="24">
        <f t="shared" si="1"/>
        <v>0</v>
      </c>
    </row>
    <row r="35" spans="1:9" x14ac:dyDescent="0.2">
      <c r="A35" s="8"/>
      <c r="B35" s="7"/>
      <c r="C35" s="23"/>
      <c r="D35" s="1"/>
      <c r="E35" s="1"/>
      <c r="F35" s="1"/>
      <c r="G35" s="2"/>
      <c r="H35" s="2"/>
      <c r="I35" s="2"/>
    </row>
    <row r="36" spans="1:9" x14ac:dyDescent="0.2">
      <c r="A36" s="8" t="s">
        <v>7</v>
      </c>
      <c r="B36" s="7"/>
      <c r="C36" s="23">
        <f>+C25+C26-C27+C34</f>
        <v>42004</v>
      </c>
      <c r="D36" s="23">
        <f t="shared" ref="D36:I36" si="2">+D25+D26-D27+D34</f>
        <v>22497</v>
      </c>
      <c r="E36" s="23">
        <f>+E25+E26-E27+E34</f>
        <v>36440</v>
      </c>
      <c r="F36" s="23">
        <f t="shared" si="2"/>
        <v>11961</v>
      </c>
      <c r="G36" s="24">
        <f>+G25+G26-G27+G34</f>
        <v>11961</v>
      </c>
      <c r="H36" s="24">
        <f>+H25+H26-H27+H34</f>
        <v>11961</v>
      </c>
      <c r="I36" s="24">
        <f t="shared" si="2"/>
        <v>11961</v>
      </c>
    </row>
    <row r="37" spans="1:9" x14ac:dyDescent="0.2">
      <c r="A37" s="22"/>
      <c r="B37" s="11"/>
      <c r="C37" s="21"/>
      <c r="D37" s="9"/>
      <c r="E37" s="9"/>
      <c r="F37" s="1"/>
      <c r="G37" s="2"/>
      <c r="H37" s="2"/>
      <c r="I37" s="2"/>
    </row>
    <row r="38" spans="1:9" x14ac:dyDescent="0.2">
      <c r="A38" s="8" t="s">
        <v>6</v>
      </c>
      <c r="B38" s="7"/>
      <c r="C38" s="9">
        <v>429810</v>
      </c>
      <c r="D38" s="9">
        <v>260321</v>
      </c>
      <c r="E38" s="1">
        <f>123065+124823</f>
        <v>247888</v>
      </c>
      <c r="F38" s="1">
        <v>0</v>
      </c>
      <c r="G38" s="2">
        <v>0</v>
      </c>
      <c r="H38" s="2">
        <v>0</v>
      </c>
      <c r="I38" s="2">
        <v>0</v>
      </c>
    </row>
    <row r="39" spans="1:9" x14ac:dyDescent="0.2">
      <c r="A39" s="22"/>
      <c r="B39" s="11"/>
      <c r="C39" s="21"/>
      <c r="D39" s="9"/>
      <c r="E39" s="9"/>
      <c r="F39" s="1"/>
      <c r="G39" s="1"/>
      <c r="H39" s="1"/>
      <c r="I39" s="1"/>
    </row>
    <row r="40" spans="1:9" x14ac:dyDescent="0.2">
      <c r="A40" s="8" t="s">
        <v>5</v>
      </c>
      <c r="B40" s="5"/>
      <c r="C40" s="20">
        <f>C36-C38</f>
        <v>-387806</v>
      </c>
      <c r="D40" s="20">
        <f t="shared" ref="D40:I40" si="3">D36-D38</f>
        <v>-237824</v>
      </c>
      <c r="E40" s="20">
        <f t="shared" si="3"/>
        <v>-211448</v>
      </c>
      <c r="F40" s="19">
        <f t="shared" si="3"/>
        <v>11961</v>
      </c>
      <c r="G40" s="19">
        <f t="shared" si="3"/>
        <v>11961</v>
      </c>
      <c r="H40" s="19">
        <f t="shared" si="3"/>
        <v>11961</v>
      </c>
      <c r="I40" s="19">
        <f t="shared" si="3"/>
        <v>11961</v>
      </c>
    </row>
    <row r="41" spans="1:9" x14ac:dyDescent="0.2">
      <c r="A41" s="18"/>
      <c r="B41" s="18"/>
      <c r="C41" s="17"/>
      <c r="D41" s="17"/>
      <c r="E41" s="17"/>
      <c r="F41" s="17"/>
      <c r="G41" s="17"/>
      <c r="H41" s="17"/>
      <c r="I41" s="17"/>
    </row>
    <row r="42" spans="1:9" x14ac:dyDescent="0.2">
      <c r="A42" s="16" t="s">
        <v>4</v>
      </c>
      <c r="B42" s="15"/>
      <c r="C42" s="14"/>
      <c r="D42" s="14"/>
      <c r="E42" s="13"/>
      <c r="F42" s="13"/>
      <c r="G42" s="13"/>
      <c r="H42" s="13"/>
      <c r="I42" s="13"/>
    </row>
    <row r="43" spans="1:9" x14ac:dyDescent="0.2">
      <c r="A43" s="12" t="s">
        <v>3</v>
      </c>
      <c r="B43" s="11"/>
      <c r="C43" s="10"/>
      <c r="D43" s="10"/>
      <c r="E43" s="9"/>
      <c r="F43" s="9"/>
      <c r="G43" s="9"/>
      <c r="H43" s="9"/>
      <c r="I43" s="9"/>
    </row>
    <row r="44" spans="1:9" x14ac:dyDescent="0.2">
      <c r="A44" s="8"/>
      <c r="B44" s="7"/>
      <c r="C44" s="1"/>
      <c r="D44" s="1"/>
      <c r="E44" s="1"/>
      <c r="F44" s="1"/>
      <c r="G44" s="1"/>
      <c r="H44" s="1"/>
      <c r="I44" s="1"/>
    </row>
    <row r="45" spans="1:9" x14ac:dyDescent="0.2">
      <c r="A45" s="8" t="s">
        <v>2</v>
      </c>
      <c r="B45" s="7"/>
      <c r="C45" s="2"/>
      <c r="D45" s="2"/>
      <c r="E45" s="1"/>
      <c r="F45" s="1"/>
      <c r="G45" s="1"/>
      <c r="H45" s="1"/>
      <c r="I45" s="1"/>
    </row>
    <row r="46" spans="1:9" x14ac:dyDescent="0.2">
      <c r="A46" s="8"/>
      <c r="B46" s="7"/>
      <c r="C46" s="2"/>
      <c r="D46" s="2"/>
      <c r="E46" s="1"/>
      <c r="F46" s="1"/>
      <c r="G46" s="1"/>
      <c r="H46" s="1"/>
      <c r="I46" s="1"/>
    </row>
    <row r="47" spans="1:9" x14ac:dyDescent="0.2">
      <c r="A47" s="6" t="s">
        <v>1</v>
      </c>
      <c r="B47" s="5"/>
      <c r="C47" s="2"/>
      <c r="D47" s="2"/>
      <c r="E47" s="1"/>
      <c r="F47" s="1"/>
      <c r="G47" s="1"/>
      <c r="H47" s="1"/>
      <c r="I47" s="1"/>
    </row>
    <row r="48" spans="1:9" x14ac:dyDescent="0.2">
      <c r="A48" s="4" t="s">
        <v>0</v>
      </c>
      <c r="B48" s="3"/>
      <c r="C48" s="2"/>
      <c r="D48" s="2"/>
      <c r="E48" s="1"/>
      <c r="F48" s="1"/>
      <c r="G48" s="1"/>
      <c r="H48" s="1"/>
      <c r="I48" s="1"/>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2436-72C1-4FF4-9448-DD38D54FDAC3}">
  <sheetPr>
    <pageSetUpPr fitToPage="1"/>
  </sheetPr>
  <dimension ref="A1:I45"/>
  <sheetViews>
    <sheetView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378</v>
      </c>
      <c r="I2" s="73"/>
    </row>
    <row r="3" spans="1:9" x14ac:dyDescent="0.2">
      <c r="A3" s="72" t="s">
        <v>46</v>
      </c>
      <c r="B3" s="73" t="s">
        <v>361</v>
      </c>
      <c r="C3" s="73"/>
      <c r="D3" s="73"/>
      <c r="E3" s="100"/>
      <c r="F3" s="72"/>
      <c r="G3" s="101" t="s">
        <v>44</v>
      </c>
      <c r="H3" s="103" t="s">
        <v>379</v>
      </c>
      <c r="I3" s="74"/>
    </row>
    <row r="4" spans="1:9" ht="15.75" x14ac:dyDescent="0.25">
      <c r="A4" s="72" t="s">
        <v>42</v>
      </c>
      <c r="B4" s="152" t="s">
        <v>389</v>
      </c>
      <c r="C4" s="102"/>
      <c r="D4" s="102"/>
      <c r="E4" s="102"/>
      <c r="F4" s="72"/>
      <c r="G4" s="101" t="s">
        <v>40</v>
      </c>
      <c r="H4" s="73" t="s">
        <v>299</v>
      </c>
      <c r="I4" s="73"/>
    </row>
    <row r="5" spans="1:9" x14ac:dyDescent="0.2">
      <c r="A5" s="72" t="s">
        <v>38</v>
      </c>
      <c r="B5" s="102" t="s">
        <v>390</v>
      </c>
      <c r="C5" s="102"/>
      <c r="D5" s="102"/>
      <c r="E5" s="105"/>
      <c r="F5" s="72"/>
      <c r="G5" s="101" t="s">
        <v>36</v>
      </c>
      <c r="H5" s="74"/>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25.5" customHeight="1" x14ac:dyDescent="0.2">
      <c r="A9" s="148" t="s">
        <v>391</v>
      </c>
      <c r="B9" s="148"/>
      <c r="C9" s="148"/>
      <c r="D9" s="148"/>
      <c r="E9" s="148"/>
      <c r="F9" s="148"/>
      <c r="G9" s="148"/>
      <c r="H9" s="148"/>
      <c r="I9" s="148"/>
    </row>
    <row r="10" spans="1:9" x14ac:dyDescent="0.2">
      <c r="A10" s="72" t="s">
        <v>32</v>
      </c>
      <c r="B10" s="72"/>
      <c r="C10" s="100"/>
      <c r="D10" s="100"/>
      <c r="E10" s="100"/>
      <c r="F10" s="100"/>
      <c r="G10" s="100"/>
      <c r="H10" s="100"/>
      <c r="I10" s="100"/>
    </row>
    <row r="11" spans="1:9" x14ac:dyDescent="0.2">
      <c r="A11" s="105" t="s">
        <v>369</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4" t="s">
        <v>389</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153" t="s">
        <v>109</v>
      </c>
      <c r="C16" s="100"/>
      <c r="D16" s="100"/>
      <c r="E16" s="100"/>
      <c r="F16" s="100"/>
      <c r="G16" s="100"/>
      <c r="H16" s="100"/>
      <c r="I16" s="100"/>
    </row>
    <row r="17" spans="1:9" x14ac:dyDescent="0.2">
      <c r="A17" s="100"/>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c r="E21" s="119"/>
      <c r="F21" s="119"/>
      <c r="G21" s="120"/>
      <c r="H21" s="120"/>
      <c r="I21" s="120"/>
    </row>
    <row r="22" spans="1:9" x14ac:dyDescent="0.2">
      <c r="A22" s="111" t="s">
        <v>13</v>
      </c>
      <c r="B22" s="112"/>
      <c r="C22" s="118"/>
      <c r="D22" s="119">
        <f t="shared" ref="D22:I22" si="0">C33</f>
        <v>0</v>
      </c>
      <c r="E22" s="119">
        <f t="shared" si="0"/>
        <v>0</v>
      </c>
      <c r="F22" s="119">
        <f t="shared" si="0"/>
        <v>1044</v>
      </c>
      <c r="G22" s="120">
        <f t="shared" si="0"/>
        <v>0</v>
      </c>
      <c r="H22" s="120">
        <f t="shared" si="0"/>
        <v>0</v>
      </c>
      <c r="I22" s="120">
        <f t="shared" si="0"/>
        <v>0</v>
      </c>
    </row>
    <row r="23" spans="1:9" x14ac:dyDescent="0.2">
      <c r="A23" s="111" t="s">
        <v>12</v>
      </c>
      <c r="B23" s="112"/>
      <c r="C23" s="119">
        <v>144869</v>
      </c>
      <c r="D23" s="119">
        <v>34173</v>
      </c>
      <c r="E23" s="119">
        <v>70453</v>
      </c>
      <c r="F23" s="119">
        <v>0</v>
      </c>
      <c r="G23" s="120"/>
      <c r="H23" s="120"/>
      <c r="I23" s="120"/>
    </row>
    <row r="24" spans="1:9" x14ac:dyDescent="0.2">
      <c r="A24" s="111" t="s">
        <v>11</v>
      </c>
      <c r="B24" s="112"/>
      <c r="C24" s="119">
        <v>144869</v>
      </c>
      <c r="D24" s="119">
        <v>34173</v>
      </c>
      <c r="E24" s="118">
        <v>69409</v>
      </c>
      <c r="F24" s="118">
        <v>1044</v>
      </c>
      <c r="G24" s="120"/>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1044</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34177</v>
      </c>
      <c r="D35" s="132">
        <v>69423</v>
      </c>
      <c r="E35" s="132">
        <v>14</v>
      </c>
      <c r="F35" s="119">
        <v>0</v>
      </c>
      <c r="G35" s="120"/>
      <c r="H35" s="120"/>
      <c r="I35" s="120"/>
    </row>
    <row r="36" spans="1:9" x14ac:dyDescent="0.2">
      <c r="A36" s="129"/>
      <c r="B36" s="130"/>
      <c r="C36" s="131"/>
      <c r="D36" s="132"/>
      <c r="E36" s="132"/>
      <c r="F36" s="119"/>
      <c r="G36" s="120"/>
      <c r="H36" s="120"/>
      <c r="I36" s="120"/>
    </row>
    <row r="37" spans="1:9" x14ac:dyDescent="0.2">
      <c r="A37" s="111" t="s">
        <v>5</v>
      </c>
      <c r="B37" s="133"/>
      <c r="C37" s="134">
        <f>C33-C35</f>
        <v>-34177</v>
      </c>
      <c r="D37" s="134">
        <f t="shared" ref="D37:I37" si="3">D33-D35</f>
        <v>-69423</v>
      </c>
      <c r="E37" s="134">
        <f t="shared" si="3"/>
        <v>1030</v>
      </c>
      <c r="F37" s="135">
        <f t="shared" si="3"/>
        <v>0</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2">
    <mergeCell ref="A9:I9"/>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D5AE4-A3A2-4232-ABA1-CD249CD0BCA6}">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57" t="s">
        <v>103</v>
      </c>
      <c r="C4" s="55"/>
      <c r="D4" s="55"/>
      <c r="E4" s="54"/>
      <c r="F4" s="54"/>
      <c r="G4" s="56" t="s">
        <v>40</v>
      </c>
      <c r="H4" s="55" t="s">
        <v>39</v>
      </c>
      <c r="I4" s="55"/>
    </row>
    <row r="5" spans="1:9" ht="15" x14ac:dyDescent="0.25">
      <c r="A5" s="54" t="s">
        <v>38</v>
      </c>
      <c r="B5" s="69" t="s">
        <v>102</v>
      </c>
      <c r="C5" s="59"/>
      <c r="D5" s="59"/>
      <c r="E5" s="54"/>
      <c r="F5" s="54"/>
      <c r="G5" s="56" t="s">
        <v>36</v>
      </c>
      <c r="H5" s="59" t="s">
        <v>101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100</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99</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70</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c r="D22" s="2">
        <f>C33</f>
        <v>0</v>
      </c>
      <c r="E22" s="2">
        <f>D33</f>
        <v>0</v>
      </c>
      <c r="F22" s="2">
        <f>E33</f>
        <v>228262</v>
      </c>
      <c r="G22" s="2">
        <f>F33</f>
        <v>1557</v>
      </c>
      <c r="H22" s="2">
        <f>G33</f>
        <v>0</v>
      </c>
      <c r="I22" s="2">
        <f>H33</f>
        <v>0</v>
      </c>
    </row>
    <row r="23" spans="1:9" x14ac:dyDescent="0.2">
      <c r="A23" s="26" t="s">
        <v>12</v>
      </c>
      <c r="B23" s="25"/>
      <c r="C23" s="2">
        <v>0</v>
      </c>
      <c r="D23" s="2">
        <v>5000</v>
      </c>
      <c r="E23" s="2">
        <v>242818</v>
      </c>
      <c r="F23" s="2">
        <v>0</v>
      </c>
      <c r="G23" s="2"/>
      <c r="H23" s="2"/>
      <c r="I23" s="2"/>
    </row>
    <row r="24" spans="1:9" x14ac:dyDescent="0.2">
      <c r="A24" s="26" t="s">
        <v>11</v>
      </c>
      <c r="B24" s="25"/>
      <c r="C24" s="2">
        <v>0</v>
      </c>
      <c r="D24" s="2">
        <v>5000</v>
      </c>
      <c r="E24" s="24">
        <v>14556</v>
      </c>
      <c r="F24" s="24">
        <v>226705</v>
      </c>
      <c r="G24" s="2">
        <v>1557</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228262</v>
      </c>
      <c r="F33" s="24">
        <f>+F22+F23-F24+F31</f>
        <v>1557</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242500</v>
      </c>
      <c r="D35" s="10">
        <v>237500</v>
      </c>
      <c r="E35" s="2">
        <v>222944</v>
      </c>
      <c r="F35" s="2">
        <v>3739</v>
      </c>
      <c r="G35" s="2"/>
      <c r="H35" s="2"/>
      <c r="I35" s="2"/>
    </row>
    <row r="36" spans="1:9" x14ac:dyDescent="0.2">
      <c r="A36" s="28"/>
      <c r="B36" s="27"/>
      <c r="C36" s="86"/>
      <c r="D36" s="10"/>
      <c r="E36" s="10"/>
      <c r="F36" s="2"/>
      <c r="G36" s="2"/>
      <c r="H36" s="2"/>
      <c r="I36" s="2"/>
    </row>
    <row r="37" spans="1:9" x14ac:dyDescent="0.2">
      <c r="A37" s="26" t="s">
        <v>5</v>
      </c>
      <c r="B37" s="87"/>
      <c r="C37" s="88">
        <f>C33-C35</f>
        <v>-242500</v>
      </c>
      <c r="D37" s="88">
        <f>D33-D35</f>
        <v>-237500</v>
      </c>
      <c r="E37" s="88">
        <f>E33-E35</f>
        <v>5318</v>
      </c>
      <c r="F37" s="68">
        <f>F33-F35</f>
        <v>-2182</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442D5-3A05-437D-83CC-69B48EC8D700}">
  <sheetPr>
    <pageSetUpPr fitToPage="1"/>
  </sheetPr>
  <dimension ref="A1:I48"/>
  <sheetViews>
    <sheetView zoomScaleNormal="100" workbookViewId="0">
      <selection activeCell="P18" sqref="P1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7" t="s">
        <v>108</v>
      </c>
      <c r="C4" s="55"/>
      <c r="D4" s="55"/>
      <c r="E4" s="54"/>
      <c r="F4" s="54"/>
      <c r="G4" s="56" t="s">
        <v>40</v>
      </c>
      <c r="H4" s="55" t="s">
        <v>39</v>
      </c>
      <c r="I4" s="55"/>
    </row>
    <row r="5" spans="1:9" ht="15" x14ac:dyDescent="0.25">
      <c r="A5" s="54" t="s">
        <v>38</v>
      </c>
      <c r="B5" s="69" t="s">
        <v>102</v>
      </c>
      <c r="C5" s="59"/>
      <c r="D5" s="59"/>
      <c r="E5" s="54"/>
      <c r="F5" s="54"/>
      <c r="G5" s="56" t="s">
        <v>36</v>
      </c>
      <c r="H5" s="59" t="s">
        <v>107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106</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105</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104</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v>0</v>
      </c>
      <c r="I21" s="2">
        <v>0</v>
      </c>
    </row>
    <row r="22" spans="1:9" x14ac:dyDescent="0.2">
      <c r="A22" s="26" t="s">
        <v>13</v>
      </c>
      <c r="B22" s="25"/>
      <c r="C22" s="24">
        <v>0</v>
      </c>
      <c r="D22" s="2">
        <f>C33</f>
        <v>0</v>
      </c>
      <c r="E22" s="2">
        <f>D33</f>
        <v>0</v>
      </c>
      <c r="F22" s="2">
        <f>E33</f>
        <v>0</v>
      </c>
      <c r="G22" s="2">
        <f>F33</f>
        <v>0</v>
      </c>
      <c r="H22" s="2">
        <f>G33</f>
        <v>0</v>
      </c>
      <c r="I22" s="2">
        <f>H33</f>
        <v>0</v>
      </c>
    </row>
    <row r="23" spans="1:9" x14ac:dyDescent="0.2">
      <c r="A23" s="26" t="s">
        <v>12</v>
      </c>
      <c r="B23" s="25"/>
      <c r="C23" s="2">
        <v>0</v>
      </c>
      <c r="D23" s="2">
        <v>42364</v>
      </c>
      <c r="E23" s="2">
        <v>87944</v>
      </c>
      <c r="F23" s="2">
        <v>27947</v>
      </c>
      <c r="G23" s="2">
        <f>90275+419</f>
        <v>90694</v>
      </c>
      <c r="H23" s="2"/>
      <c r="I23" s="2"/>
    </row>
    <row r="24" spans="1:9" x14ac:dyDescent="0.2">
      <c r="A24" s="26" t="s">
        <v>11</v>
      </c>
      <c r="B24" s="25"/>
      <c r="C24" s="2">
        <v>0</v>
      </c>
      <c r="D24" s="2">
        <v>42364</v>
      </c>
      <c r="E24" s="24">
        <v>87944</v>
      </c>
      <c r="F24" s="24">
        <v>27947</v>
      </c>
      <c r="G24" s="2">
        <v>90694</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135652</v>
      </c>
      <c r="D35" s="10">
        <v>169632</v>
      </c>
      <c r="E35" s="2">
        <v>81645</v>
      </c>
      <c r="F35" s="2">
        <v>90275</v>
      </c>
      <c r="G35" s="2"/>
      <c r="H35" s="2"/>
      <c r="I35" s="2"/>
    </row>
    <row r="36" spans="1:9" x14ac:dyDescent="0.2">
      <c r="A36" s="28"/>
      <c r="B36" s="27"/>
      <c r="C36" s="86"/>
      <c r="D36" s="10"/>
      <c r="E36" s="10"/>
      <c r="F36" s="2"/>
      <c r="G36" s="2"/>
      <c r="H36" s="2"/>
      <c r="I36" s="2"/>
    </row>
    <row r="37" spans="1:9" x14ac:dyDescent="0.2">
      <c r="A37" s="26" t="s">
        <v>5</v>
      </c>
      <c r="B37" s="87"/>
      <c r="C37" s="88">
        <f>C33-C35</f>
        <v>-135652</v>
      </c>
      <c r="D37" s="88">
        <f>D33-D35</f>
        <v>-169632</v>
      </c>
      <c r="E37" s="88">
        <f>E33-E35</f>
        <v>-81645</v>
      </c>
      <c r="F37" s="68">
        <f>F33-F35</f>
        <v>-90275</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C7E2E-5D1F-45DB-A065-4A7982D07C48}">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47</v>
      </c>
      <c r="I2" s="55"/>
    </row>
    <row r="3" spans="1:9" x14ac:dyDescent="0.2">
      <c r="A3" s="54" t="s">
        <v>46</v>
      </c>
      <c r="B3" s="55" t="s">
        <v>45</v>
      </c>
      <c r="C3" s="55"/>
      <c r="D3" s="55"/>
      <c r="E3" s="71"/>
      <c r="F3" s="54"/>
      <c r="G3" s="56" t="s">
        <v>44</v>
      </c>
      <c r="H3" s="59" t="s">
        <v>43</v>
      </c>
      <c r="I3" s="59"/>
    </row>
    <row r="4" spans="1:9" x14ac:dyDescent="0.2">
      <c r="A4" s="54" t="s">
        <v>42</v>
      </c>
      <c r="B4" s="54" t="s">
        <v>113</v>
      </c>
      <c r="C4" s="55"/>
      <c r="D4" s="55"/>
      <c r="E4" s="71"/>
      <c r="F4" s="54"/>
      <c r="G4" s="56" t="s">
        <v>40</v>
      </c>
      <c r="H4" s="55" t="s">
        <v>39</v>
      </c>
      <c r="I4" s="55"/>
    </row>
    <row r="5" spans="1:9" x14ac:dyDescent="0.2">
      <c r="A5" s="54" t="s">
        <v>38</v>
      </c>
      <c r="B5" s="55" t="s">
        <v>68</v>
      </c>
      <c r="C5" s="59"/>
      <c r="D5" s="59"/>
      <c r="E5" s="71"/>
      <c r="F5" s="54"/>
      <c r="G5" s="56" t="s">
        <v>36</v>
      </c>
      <c r="H5" s="59" t="s">
        <v>112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t="s">
        <v>111</v>
      </c>
      <c r="B9" s="54"/>
      <c r="C9" s="71"/>
      <c r="D9" s="71"/>
      <c r="E9" s="71"/>
      <c r="F9" s="71"/>
      <c r="G9" s="71"/>
      <c r="H9" s="71"/>
      <c r="I9" s="71"/>
    </row>
    <row r="10" spans="1:9" x14ac:dyDescent="0.2">
      <c r="A10" s="54" t="s">
        <v>32</v>
      </c>
      <c r="B10" s="54"/>
      <c r="C10" s="71"/>
      <c r="D10" s="71"/>
      <c r="E10" s="71"/>
      <c r="F10" s="71"/>
      <c r="G10" s="71"/>
      <c r="H10" s="71"/>
      <c r="I10" s="71"/>
    </row>
    <row r="11" spans="1:9" x14ac:dyDescent="0.2">
      <c r="A11" s="54" t="s">
        <v>52</v>
      </c>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t="s">
        <v>110</v>
      </c>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71" t="s">
        <v>109</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0</v>
      </c>
      <c r="D22" s="2">
        <f>C33</f>
        <v>0</v>
      </c>
      <c r="E22" s="2">
        <f>D33</f>
        <v>0</v>
      </c>
      <c r="F22" s="2">
        <f>E33</f>
        <v>0</v>
      </c>
      <c r="G22" s="2">
        <f>F33</f>
        <v>0</v>
      </c>
      <c r="H22" s="2">
        <f>G33</f>
        <v>0</v>
      </c>
      <c r="I22" s="2">
        <f>H33</f>
        <v>0</v>
      </c>
    </row>
    <row r="23" spans="1:9" x14ac:dyDescent="0.2">
      <c r="A23" s="26" t="s">
        <v>12</v>
      </c>
      <c r="B23" s="25"/>
      <c r="C23" s="24">
        <v>0</v>
      </c>
      <c r="D23" s="2">
        <v>0</v>
      </c>
      <c r="E23" s="2">
        <v>0</v>
      </c>
      <c r="F23" s="2">
        <v>1566875</v>
      </c>
      <c r="G23" s="2"/>
      <c r="H23" s="2"/>
      <c r="I23" s="2"/>
    </row>
    <row r="24" spans="1:9" x14ac:dyDescent="0.2">
      <c r="A24" s="26" t="s">
        <v>11</v>
      </c>
      <c r="B24" s="25"/>
      <c r="C24" s="24">
        <v>0</v>
      </c>
      <c r="D24" s="2">
        <v>0</v>
      </c>
      <c r="E24" s="2">
        <v>0</v>
      </c>
      <c r="F24" s="24">
        <v>1566875</v>
      </c>
      <c r="G24" s="2"/>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c r="H35" s="2"/>
      <c r="I35" s="2"/>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E57A4-4012-4290-82DD-862FB7CA1DF2}">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261</v>
      </c>
      <c r="I3" s="59"/>
    </row>
    <row r="4" spans="1:9" x14ac:dyDescent="0.2">
      <c r="A4" s="54" t="s">
        <v>42</v>
      </c>
      <c r="B4" s="55" t="s">
        <v>262</v>
      </c>
      <c r="C4" s="55"/>
      <c r="D4" s="55"/>
      <c r="E4" s="54"/>
      <c r="F4" s="54"/>
      <c r="G4" s="56" t="s">
        <v>40</v>
      </c>
      <c r="H4" s="55" t="s">
        <v>39</v>
      </c>
      <c r="I4" s="55"/>
    </row>
    <row r="5" spans="1:9" x14ac:dyDescent="0.2">
      <c r="A5" s="54" t="s">
        <v>38</v>
      </c>
      <c r="B5" s="55" t="s">
        <v>74</v>
      </c>
      <c r="C5" s="59"/>
      <c r="D5" s="59"/>
      <c r="E5" s="54"/>
      <c r="F5" s="54"/>
      <c r="G5" s="56" t="s">
        <v>36</v>
      </c>
      <c r="H5" s="59" t="s">
        <v>263</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264</v>
      </c>
      <c r="B9" s="54"/>
      <c r="C9" s="54"/>
      <c r="D9" s="54"/>
      <c r="E9" s="54"/>
      <c r="F9" s="54"/>
      <c r="G9" s="54"/>
      <c r="H9" s="54"/>
      <c r="I9" s="54"/>
    </row>
    <row r="10" spans="1:9" x14ac:dyDescent="0.2">
      <c r="A10" s="54" t="s">
        <v>265</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234</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266</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1" t="s">
        <v>267</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c r="G22" s="2"/>
      <c r="H22" s="2"/>
      <c r="I22" s="2"/>
    </row>
    <row r="23" spans="1:9" x14ac:dyDescent="0.2">
      <c r="A23" s="26" t="s">
        <v>13</v>
      </c>
      <c r="B23" s="25"/>
      <c r="C23" s="24">
        <v>5067</v>
      </c>
      <c r="D23" s="2">
        <f t="shared" ref="D23:I23" si="0">C34</f>
        <v>37884</v>
      </c>
      <c r="E23" s="2">
        <f t="shared" si="0"/>
        <v>33673</v>
      </c>
      <c r="F23" s="2">
        <f t="shared" si="0"/>
        <v>0</v>
      </c>
      <c r="G23" s="2">
        <f t="shared" si="0"/>
        <v>0</v>
      </c>
      <c r="H23" s="2">
        <f t="shared" si="0"/>
        <v>0</v>
      </c>
      <c r="I23" s="2">
        <f t="shared" si="0"/>
        <v>0</v>
      </c>
    </row>
    <row r="24" spans="1:9" x14ac:dyDescent="0.2">
      <c r="A24" s="26" t="s">
        <v>12</v>
      </c>
      <c r="B24" s="25"/>
      <c r="C24" s="2">
        <v>110517</v>
      </c>
      <c r="D24" s="2">
        <v>185666</v>
      </c>
      <c r="E24" s="2">
        <v>169883</v>
      </c>
      <c r="F24" s="2">
        <v>108996</v>
      </c>
      <c r="G24" s="2">
        <v>20760</v>
      </c>
      <c r="H24" s="2"/>
      <c r="I24" s="2"/>
    </row>
    <row r="25" spans="1:9" x14ac:dyDescent="0.2">
      <c r="A25" s="26" t="s">
        <v>11</v>
      </c>
      <c r="B25" s="25"/>
      <c r="C25" s="2">
        <v>77700</v>
      </c>
      <c r="D25" s="2">
        <v>189877</v>
      </c>
      <c r="E25" s="24">
        <v>203556</v>
      </c>
      <c r="F25" s="24">
        <v>108996</v>
      </c>
      <c r="G25" s="2">
        <v>20760</v>
      </c>
      <c r="H25" s="2"/>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37884</v>
      </c>
      <c r="D34" s="24">
        <f t="shared" ref="D34:I34" si="2">+D23+D24-D25+D32</f>
        <v>33673</v>
      </c>
      <c r="E34" s="24">
        <f>+E23+E24-E25+E32</f>
        <v>0</v>
      </c>
      <c r="F34" s="24">
        <f t="shared" si="2"/>
        <v>0</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10">
        <v>207093</v>
      </c>
      <c r="D36" s="10">
        <v>209227</v>
      </c>
      <c r="E36" s="2">
        <v>23465</v>
      </c>
      <c r="F36" s="2">
        <v>20760</v>
      </c>
      <c r="G36" s="2"/>
      <c r="H36" s="2"/>
      <c r="I36" s="2"/>
    </row>
    <row r="37" spans="1:9" x14ac:dyDescent="0.2">
      <c r="A37" s="28"/>
      <c r="B37" s="27"/>
      <c r="C37" s="86"/>
      <c r="D37" s="10"/>
      <c r="E37" s="10"/>
      <c r="F37" s="2"/>
      <c r="G37" s="2"/>
      <c r="H37" s="2"/>
      <c r="I37" s="2"/>
    </row>
    <row r="38" spans="1:9" x14ac:dyDescent="0.2">
      <c r="A38" s="26" t="s">
        <v>5</v>
      </c>
      <c r="B38" s="87"/>
      <c r="C38" s="88">
        <f>C34-C36</f>
        <v>-169209</v>
      </c>
      <c r="D38" s="88">
        <f t="shared" ref="D38:I38" si="3">D34-D36</f>
        <v>-175554</v>
      </c>
      <c r="E38" s="88">
        <f t="shared" si="3"/>
        <v>-23465</v>
      </c>
      <c r="F38" s="68">
        <f t="shared" si="3"/>
        <v>-20760</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233A8-8B28-4494-BB22-755AC7A13C33}">
  <sheetPr>
    <pageSetUpPr fitToPage="1"/>
  </sheetPr>
  <dimension ref="A1:I45"/>
  <sheetViews>
    <sheetView zoomScaleNormal="100" workbookViewId="0">
      <selection activeCell="A9" sqref="A9:I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72"/>
      <c r="B1" s="72"/>
      <c r="C1" s="72"/>
      <c r="D1" s="72"/>
      <c r="E1" s="72"/>
      <c r="F1" s="72"/>
      <c r="G1" s="72"/>
      <c r="H1" s="72"/>
      <c r="I1" s="72"/>
    </row>
    <row r="2" spans="1:9" x14ac:dyDescent="0.2">
      <c r="A2" s="72" t="s">
        <v>50</v>
      </c>
      <c r="B2" s="73" t="s">
        <v>49</v>
      </c>
      <c r="C2" s="73"/>
      <c r="D2" s="73"/>
      <c r="E2" s="100"/>
      <c r="F2" s="72"/>
      <c r="G2" s="101" t="s">
        <v>48</v>
      </c>
      <c r="H2" s="190" t="s">
        <v>606</v>
      </c>
      <c r="I2" s="73"/>
    </row>
    <row r="3" spans="1:9" x14ac:dyDescent="0.2">
      <c r="A3" s="72" t="s">
        <v>46</v>
      </c>
      <c r="B3" s="73" t="s">
        <v>607</v>
      </c>
      <c r="C3" s="73"/>
      <c r="D3" s="73"/>
      <c r="E3" s="100"/>
      <c r="F3" s="72"/>
      <c r="G3" s="101" t="s">
        <v>44</v>
      </c>
      <c r="H3" s="191" t="s">
        <v>608</v>
      </c>
      <c r="I3" s="74"/>
    </row>
    <row r="4" spans="1:9" x14ac:dyDescent="0.2">
      <c r="A4" s="72" t="s">
        <v>42</v>
      </c>
      <c r="B4" s="190" t="s">
        <v>609</v>
      </c>
      <c r="C4" s="73"/>
      <c r="D4" s="73"/>
      <c r="E4" s="100"/>
      <c r="F4" s="72"/>
      <c r="G4" s="101" t="s">
        <v>40</v>
      </c>
      <c r="H4" s="73" t="s">
        <v>39</v>
      </c>
      <c r="I4" s="73"/>
    </row>
    <row r="5" spans="1:9" x14ac:dyDescent="0.2">
      <c r="A5" s="72" t="s">
        <v>38</v>
      </c>
      <c r="B5" s="190"/>
      <c r="C5" s="74"/>
      <c r="D5" s="74"/>
      <c r="E5" s="100"/>
      <c r="F5" s="72"/>
      <c r="G5" s="101" t="s">
        <v>36</v>
      </c>
      <c r="H5" s="74" t="s">
        <v>610</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ht="13.15" customHeight="1" x14ac:dyDescent="0.2">
      <c r="A9" s="192" t="s">
        <v>611</v>
      </c>
      <c r="B9" s="192"/>
      <c r="C9" s="192"/>
      <c r="D9" s="192"/>
      <c r="E9" s="192"/>
      <c r="F9" s="192"/>
      <c r="G9" s="192"/>
      <c r="H9" s="192"/>
      <c r="I9" s="192"/>
    </row>
    <row r="10" spans="1:9" x14ac:dyDescent="0.2">
      <c r="A10" s="72" t="s">
        <v>32</v>
      </c>
      <c r="B10" s="72"/>
      <c r="C10" s="100"/>
      <c r="D10" s="100"/>
      <c r="E10" s="100"/>
      <c r="F10" s="100"/>
      <c r="G10" s="100"/>
      <c r="H10" s="100"/>
      <c r="I10" s="100"/>
    </row>
    <row r="11" spans="1:9" x14ac:dyDescent="0.2">
      <c r="A11" s="104" t="s">
        <v>612</v>
      </c>
      <c r="B11" s="72"/>
      <c r="C11" s="100"/>
      <c r="D11" s="100"/>
      <c r="E11" s="100"/>
      <c r="F11" s="100"/>
      <c r="G11" s="100"/>
      <c r="H11" s="100"/>
      <c r="I11" s="100"/>
    </row>
    <row r="12" spans="1:9" x14ac:dyDescent="0.2">
      <c r="A12" s="72" t="s">
        <v>30</v>
      </c>
      <c r="B12" s="72"/>
      <c r="C12" s="100"/>
      <c r="D12" s="100"/>
      <c r="E12" s="100"/>
      <c r="F12" s="100"/>
      <c r="G12" s="100"/>
      <c r="H12" s="100"/>
      <c r="I12" s="100"/>
    </row>
    <row r="13" spans="1:9" ht="13.15" customHeight="1" x14ac:dyDescent="0.2">
      <c r="A13" s="193" t="s">
        <v>613</v>
      </c>
      <c r="B13" s="192"/>
      <c r="C13" s="192"/>
      <c r="D13" s="192"/>
      <c r="E13" s="192"/>
      <c r="F13" s="192"/>
      <c r="G13" s="192"/>
      <c r="H13" s="192"/>
      <c r="I13" s="192"/>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0"/>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c r="E21" s="119"/>
      <c r="F21" s="119"/>
      <c r="G21" s="120"/>
      <c r="H21" s="120">
        <v>0</v>
      </c>
      <c r="I21" s="120">
        <v>0</v>
      </c>
    </row>
    <row r="22" spans="1:9" x14ac:dyDescent="0.2">
      <c r="A22" s="111" t="s">
        <v>13</v>
      </c>
      <c r="B22" s="112"/>
      <c r="C22" s="118"/>
      <c r="D22" s="119">
        <f t="shared" ref="D22:I22" si="0">C33</f>
        <v>0</v>
      </c>
      <c r="E22" s="119">
        <f t="shared" si="0"/>
        <v>0</v>
      </c>
      <c r="F22" s="119">
        <f t="shared" si="0"/>
        <v>0</v>
      </c>
      <c r="G22" s="120">
        <f t="shared" si="0"/>
        <v>0</v>
      </c>
      <c r="H22" s="120">
        <f t="shared" si="0"/>
        <v>0</v>
      </c>
      <c r="I22" s="120">
        <f t="shared" si="0"/>
        <v>0</v>
      </c>
    </row>
    <row r="23" spans="1:9" x14ac:dyDescent="0.2">
      <c r="A23" s="111" t="s">
        <v>12</v>
      </c>
      <c r="B23" s="112"/>
      <c r="C23" s="118"/>
      <c r="D23" s="119"/>
      <c r="E23" s="119"/>
      <c r="F23" s="119"/>
      <c r="G23" s="120">
        <v>0</v>
      </c>
      <c r="H23" s="120">
        <v>0</v>
      </c>
      <c r="I23" s="120">
        <v>0</v>
      </c>
    </row>
    <row r="24" spans="1:9" x14ac:dyDescent="0.2">
      <c r="A24" s="111" t="s">
        <v>11</v>
      </c>
      <c r="B24" s="112"/>
      <c r="C24" s="118"/>
      <c r="D24" s="119"/>
      <c r="E24" s="119"/>
      <c r="F24" s="118"/>
      <c r="G24" s="120">
        <v>0</v>
      </c>
      <c r="H24" s="120">
        <v>0</v>
      </c>
      <c r="I24" s="120">
        <v>0</v>
      </c>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c r="D28" s="120"/>
      <c r="E28" s="120"/>
      <c r="F28" s="120"/>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0</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c r="D35" s="132"/>
      <c r="E35" s="132"/>
      <c r="F35" s="119"/>
      <c r="G35" s="120">
        <v>0</v>
      </c>
      <c r="H35" s="120">
        <v>0</v>
      </c>
      <c r="I35" s="120">
        <v>0</v>
      </c>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0</v>
      </c>
      <c r="E37" s="134">
        <f t="shared" si="3"/>
        <v>0</v>
      </c>
      <c r="F37" s="135">
        <f t="shared" si="3"/>
        <v>0</v>
      </c>
      <c r="G37" s="135">
        <f t="shared" si="3"/>
        <v>0</v>
      </c>
      <c r="H37" s="135">
        <f t="shared" si="3"/>
        <v>0</v>
      </c>
      <c r="I37" s="135">
        <f t="shared" si="3"/>
        <v>0</v>
      </c>
    </row>
    <row r="38" spans="1:9" x14ac:dyDescent="0.2">
      <c r="A38" s="137"/>
      <c r="B38" s="137"/>
      <c r="C38" s="138"/>
      <c r="D38" s="138"/>
      <c r="E38" s="138"/>
      <c r="F38" s="138"/>
      <c r="G38" s="138"/>
      <c r="H38" s="138"/>
      <c r="I38" s="138"/>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4F60-F3A8-47B6-A7F9-125EA10106AE}">
  <sheetPr>
    <pageSetUpPr fitToPage="1"/>
  </sheetPr>
  <dimension ref="A1:I51"/>
  <sheetViews>
    <sheetView zoomScaleNormal="100" workbookViewId="0">
      <selection activeCell="F34" sqref="F34"/>
    </sheetView>
  </sheetViews>
  <sheetFormatPr defaultRowHeight="12.75" x14ac:dyDescent="0.2"/>
  <cols>
    <col min="1" max="2" width="14.5703125" customWidth="1"/>
    <col min="3" max="8" width="14" customWidth="1"/>
    <col min="9" max="9" width="13.140625" customWidth="1"/>
  </cols>
  <sheetData>
    <row r="1" spans="1:9" x14ac:dyDescent="0.2">
      <c r="A1" s="40"/>
      <c r="B1" s="40"/>
      <c r="C1" s="40"/>
      <c r="D1" s="40"/>
      <c r="E1" s="40"/>
      <c r="F1" s="40"/>
      <c r="G1" s="40"/>
      <c r="H1" s="40"/>
      <c r="I1" s="40"/>
    </row>
    <row r="2" spans="1:9" x14ac:dyDescent="0.2">
      <c r="A2" s="54" t="s">
        <v>50</v>
      </c>
      <c r="B2" s="55" t="s">
        <v>49</v>
      </c>
      <c r="C2" s="55"/>
      <c r="D2" s="55"/>
      <c r="E2" s="71"/>
      <c r="F2" s="54"/>
      <c r="G2" s="56" t="s">
        <v>48</v>
      </c>
      <c r="H2" s="55" t="s">
        <v>539</v>
      </c>
      <c r="I2" s="55"/>
    </row>
    <row r="3" spans="1:9" x14ac:dyDescent="0.2">
      <c r="A3" s="54" t="s">
        <v>46</v>
      </c>
      <c r="B3" s="55" t="s">
        <v>540</v>
      </c>
      <c r="C3" s="55"/>
      <c r="D3" s="55"/>
      <c r="E3" s="71"/>
      <c r="F3" s="54"/>
      <c r="G3" s="56" t="s">
        <v>44</v>
      </c>
      <c r="H3" s="59" t="s">
        <v>541</v>
      </c>
      <c r="I3" s="59"/>
    </row>
    <row r="4" spans="1:9" x14ac:dyDescent="0.2">
      <c r="A4" s="54" t="s">
        <v>42</v>
      </c>
      <c r="B4" s="55" t="s">
        <v>558</v>
      </c>
      <c r="C4" s="55"/>
      <c r="D4" s="55"/>
      <c r="E4" s="71"/>
      <c r="F4" s="54"/>
      <c r="G4" s="56" t="s">
        <v>40</v>
      </c>
      <c r="H4" s="55" t="s">
        <v>39</v>
      </c>
      <c r="I4" s="55"/>
    </row>
    <row r="5" spans="1:9" x14ac:dyDescent="0.2">
      <c r="A5" s="54" t="s">
        <v>38</v>
      </c>
      <c r="B5" s="55" t="s">
        <v>74</v>
      </c>
      <c r="C5" s="59"/>
      <c r="D5" s="59"/>
      <c r="E5" s="71"/>
      <c r="F5" s="54"/>
      <c r="G5" s="56" t="s">
        <v>36</v>
      </c>
      <c r="H5" s="59" t="s">
        <v>559</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180" t="s">
        <v>560</v>
      </c>
      <c r="B9" s="180"/>
      <c r="C9" s="180"/>
      <c r="D9" s="180"/>
      <c r="E9" s="180"/>
      <c r="F9" s="180"/>
      <c r="G9" s="180"/>
      <c r="H9" s="180"/>
      <c r="I9" s="180"/>
    </row>
    <row r="10" spans="1:9" x14ac:dyDescent="0.2">
      <c r="A10" s="54" t="s">
        <v>32</v>
      </c>
      <c r="B10" s="54"/>
      <c r="C10" s="71"/>
      <c r="D10" s="71"/>
      <c r="E10" s="71"/>
      <c r="F10" s="71"/>
      <c r="G10" s="71"/>
      <c r="H10" s="71"/>
      <c r="I10" s="71"/>
    </row>
    <row r="11" spans="1:9" x14ac:dyDescent="0.2">
      <c r="A11" s="181" t="s">
        <v>545</v>
      </c>
      <c r="B11" s="181"/>
      <c r="C11" s="181"/>
      <c r="D11" s="181"/>
      <c r="E11" s="181"/>
      <c r="F11" s="181"/>
      <c r="G11" s="181"/>
      <c r="H11" s="181"/>
      <c r="I11" s="181"/>
    </row>
    <row r="12" spans="1:9" x14ac:dyDescent="0.2">
      <c r="A12" s="54" t="s">
        <v>30</v>
      </c>
      <c r="B12" s="54"/>
      <c r="C12" s="71"/>
      <c r="D12" s="71"/>
      <c r="E12" s="71"/>
      <c r="F12" s="71"/>
      <c r="G12" s="71"/>
      <c r="H12" s="71"/>
      <c r="I12" s="71"/>
    </row>
    <row r="13" spans="1:9" x14ac:dyDescent="0.2">
      <c r="A13" s="54" t="s">
        <v>561</v>
      </c>
      <c r="B13" s="54"/>
      <c r="C13" s="71"/>
      <c r="D13" s="71"/>
      <c r="E13" s="71"/>
      <c r="F13" s="71"/>
      <c r="G13" s="71"/>
      <c r="H13" s="71"/>
      <c r="I13" s="71"/>
    </row>
    <row r="14" spans="1:9" x14ac:dyDescent="0.2">
      <c r="A14" s="54" t="s">
        <v>562</v>
      </c>
      <c r="B14" s="54"/>
      <c r="C14" s="71"/>
      <c r="D14" s="71"/>
      <c r="E14" s="71"/>
      <c r="F14" s="71"/>
      <c r="G14" s="71"/>
      <c r="H14" s="71"/>
      <c r="I14" s="71"/>
    </row>
    <row r="15" spans="1:9" x14ac:dyDescent="0.2">
      <c r="A15" s="63" t="s">
        <v>27</v>
      </c>
      <c r="B15" s="54"/>
      <c r="C15" s="71"/>
      <c r="D15" s="71"/>
      <c r="E15" s="71"/>
      <c r="F15" s="71"/>
      <c r="G15" s="71"/>
      <c r="H15" s="71"/>
      <c r="I15" s="71"/>
    </row>
    <row r="16" spans="1:9" x14ac:dyDescent="0.2">
      <c r="A16" s="54"/>
      <c r="B16" s="54"/>
      <c r="C16" s="71"/>
      <c r="D16" s="71"/>
      <c r="E16" s="71"/>
      <c r="F16" s="71"/>
      <c r="G16" s="71"/>
      <c r="H16" s="71"/>
      <c r="I16" s="71"/>
    </row>
    <row r="17" spans="1:9" x14ac:dyDescent="0.2">
      <c r="A17" s="63" t="s">
        <v>26</v>
      </c>
      <c r="B17" s="54"/>
      <c r="C17" s="71"/>
      <c r="D17" s="71"/>
      <c r="E17" s="71"/>
      <c r="F17" s="71"/>
      <c r="G17" s="71"/>
      <c r="H17" s="71"/>
      <c r="I17" s="71"/>
    </row>
    <row r="18" spans="1:9" x14ac:dyDescent="0.2">
      <c r="A18" s="63" t="s">
        <v>563</v>
      </c>
      <c r="B18" s="54"/>
      <c r="C18" s="71"/>
      <c r="D18" s="71"/>
      <c r="E18" s="71"/>
      <c r="F18" s="71"/>
      <c r="G18" s="71"/>
      <c r="H18" s="71"/>
      <c r="I18" s="71"/>
    </row>
    <row r="19" spans="1:9" x14ac:dyDescent="0.2">
      <c r="A19" s="63" t="s">
        <v>564</v>
      </c>
      <c r="B19" s="54"/>
      <c r="C19" s="71"/>
      <c r="D19" s="71"/>
      <c r="E19" s="71"/>
      <c r="F19" s="71"/>
      <c r="G19" s="71"/>
      <c r="H19" s="71"/>
      <c r="I19" s="71"/>
    </row>
    <row r="20" spans="1:9" x14ac:dyDescent="0.2">
      <c r="A20" s="63" t="s">
        <v>565</v>
      </c>
      <c r="B20" s="54"/>
      <c r="C20" s="71"/>
      <c r="D20" s="71"/>
      <c r="E20" s="71"/>
      <c r="F20" s="71"/>
      <c r="G20" s="71"/>
      <c r="H20" s="71"/>
      <c r="I20" s="71"/>
    </row>
    <row r="21" spans="1:9" x14ac:dyDescent="0.2">
      <c r="A21" s="63" t="s">
        <v>566</v>
      </c>
      <c r="B21" s="54"/>
      <c r="C21" s="71"/>
      <c r="D21" s="71"/>
      <c r="E21" s="71"/>
      <c r="F21" s="71"/>
      <c r="G21" s="71"/>
      <c r="H21" s="71"/>
      <c r="I21" s="71"/>
    </row>
    <row r="22" spans="1:9" x14ac:dyDescent="0.2">
      <c r="A22" s="63" t="s">
        <v>556</v>
      </c>
      <c r="B22" s="54"/>
      <c r="C22" s="71"/>
      <c r="D22" s="71"/>
      <c r="E22" s="71"/>
      <c r="F22" s="71"/>
      <c r="G22" s="71"/>
      <c r="H22" s="71"/>
      <c r="I22" s="71"/>
    </row>
    <row r="23" spans="1:9" x14ac:dyDescent="0.2">
      <c r="A23" s="63" t="s">
        <v>557</v>
      </c>
      <c r="B23" s="54"/>
      <c r="C23" s="71"/>
      <c r="D23" s="71"/>
      <c r="E23" s="71"/>
      <c r="F23" s="71"/>
      <c r="G23" s="71"/>
      <c r="H23" s="71"/>
      <c r="I23" s="71"/>
    </row>
    <row r="24" spans="1:9" x14ac:dyDescent="0.2">
      <c r="A24" s="39" t="s">
        <v>24</v>
      </c>
      <c r="B24" s="38"/>
      <c r="C24" s="38"/>
      <c r="D24" s="38"/>
      <c r="E24" s="38"/>
      <c r="F24" s="38"/>
      <c r="G24" s="38"/>
      <c r="H24" s="38"/>
      <c r="I24" s="37"/>
    </row>
    <row r="25" spans="1:9" x14ac:dyDescent="0.2">
      <c r="A25" s="8"/>
      <c r="B25" s="7"/>
      <c r="C25" s="36" t="s">
        <v>23</v>
      </c>
      <c r="D25" s="36" t="s">
        <v>22</v>
      </c>
      <c r="E25" s="36" t="s">
        <v>21</v>
      </c>
      <c r="F25" s="36" t="s">
        <v>20</v>
      </c>
      <c r="G25" s="36" t="s">
        <v>19</v>
      </c>
      <c r="H25" s="36" t="s">
        <v>18</v>
      </c>
      <c r="I25" s="36" t="s">
        <v>17</v>
      </c>
    </row>
    <row r="26" spans="1:9" x14ac:dyDescent="0.2">
      <c r="A26" s="8"/>
      <c r="B26" s="7"/>
      <c r="C26" s="35" t="s">
        <v>16</v>
      </c>
      <c r="D26" s="34" t="s">
        <v>16</v>
      </c>
      <c r="E26" s="33" t="s">
        <v>16</v>
      </c>
      <c r="F26" s="33" t="s">
        <v>16</v>
      </c>
      <c r="G26" s="33" t="s">
        <v>15</v>
      </c>
      <c r="H26" s="33" t="s">
        <v>15</v>
      </c>
      <c r="I26" s="33" t="s">
        <v>15</v>
      </c>
    </row>
    <row r="27" spans="1:9" x14ac:dyDescent="0.2">
      <c r="A27" s="8" t="s">
        <v>14</v>
      </c>
      <c r="B27" s="7"/>
      <c r="C27" s="23"/>
      <c r="D27" s="1"/>
      <c r="E27" s="1">
        <v>25000</v>
      </c>
      <c r="F27" s="1"/>
      <c r="G27" s="2"/>
      <c r="H27" s="2">
        <v>0</v>
      </c>
      <c r="I27" s="2">
        <v>0</v>
      </c>
    </row>
    <row r="28" spans="1:9" x14ac:dyDescent="0.2">
      <c r="A28" s="8" t="s">
        <v>13</v>
      </c>
      <c r="B28" s="7"/>
      <c r="C28" s="23"/>
      <c r="D28" s="1">
        <f t="shared" ref="D28:I28" si="0">C39</f>
        <v>0</v>
      </c>
      <c r="E28" s="1">
        <f t="shared" si="0"/>
        <v>0</v>
      </c>
      <c r="F28" s="1">
        <f t="shared" si="0"/>
        <v>0</v>
      </c>
      <c r="G28" s="2">
        <f t="shared" si="0"/>
        <v>0</v>
      </c>
      <c r="H28" s="2">
        <f t="shared" si="0"/>
        <v>0</v>
      </c>
      <c r="I28" s="2">
        <f t="shared" si="0"/>
        <v>0</v>
      </c>
    </row>
    <row r="29" spans="1:9" x14ac:dyDescent="0.2">
      <c r="A29" s="8" t="s">
        <v>12</v>
      </c>
      <c r="B29" s="7"/>
      <c r="C29" s="23"/>
      <c r="D29" s="1"/>
      <c r="E29" s="1">
        <v>0</v>
      </c>
      <c r="F29" s="1">
        <v>23200</v>
      </c>
      <c r="G29" s="2">
        <v>0</v>
      </c>
      <c r="H29" s="2">
        <v>0</v>
      </c>
      <c r="I29" s="2">
        <v>0</v>
      </c>
    </row>
    <row r="30" spans="1:9" x14ac:dyDescent="0.2">
      <c r="A30" s="8" t="s">
        <v>11</v>
      </c>
      <c r="B30" s="7"/>
      <c r="C30" s="23"/>
      <c r="D30" s="1"/>
      <c r="E30" s="1">
        <v>0</v>
      </c>
      <c r="F30" s="23">
        <v>23200</v>
      </c>
      <c r="G30" s="2">
        <v>0</v>
      </c>
      <c r="H30" s="2">
        <v>0</v>
      </c>
      <c r="I30" s="2">
        <v>0</v>
      </c>
    </row>
    <row r="31" spans="1:9" x14ac:dyDescent="0.2">
      <c r="A31" s="8"/>
      <c r="B31" s="7"/>
      <c r="C31" s="23"/>
      <c r="D31" s="1"/>
      <c r="E31" s="1"/>
      <c r="F31" s="1"/>
      <c r="G31" s="2"/>
      <c r="H31" s="2"/>
      <c r="I31" s="2"/>
    </row>
    <row r="32" spans="1:9" x14ac:dyDescent="0.2">
      <c r="A32" s="26" t="s">
        <v>10</v>
      </c>
      <c r="B32" s="32"/>
      <c r="C32" s="29"/>
      <c r="D32" s="29"/>
      <c r="E32" s="29"/>
      <c r="F32" s="29"/>
      <c r="G32" s="29"/>
      <c r="H32" s="29"/>
      <c r="I32" s="24"/>
    </row>
    <row r="33" spans="1:9" x14ac:dyDescent="0.2">
      <c r="A33" s="31" t="s">
        <v>9</v>
      </c>
      <c r="B33" s="25"/>
      <c r="C33" s="24"/>
      <c r="D33" s="30"/>
      <c r="E33" s="29"/>
      <c r="F33" s="29"/>
      <c r="G33" s="29"/>
      <c r="H33" s="29"/>
      <c r="I33" s="24"/>
    </row>
    <row r="34" spans="1:9" x14ac:dyDescent="0.2">
      <c r="A34" s="28"/>
      <c r="B34" s="27"/>
      <c r="C34" s="24">
        <v>0</v>
      </c>
      <c r="D34" s="2">
        <v>0</v>
      </c>
      <c r="E34" s="2">
        <v>0</v>
      </c>
      <c r="F34" s="2">
        <v>0</v>
      </c>
      <c r="G34" s="2"/>
      <c r="H34" s="2"/>
      <c r="I34" s="2"/>
    </row>
    <row r="35" spans="1:9" x14ac:dyDescent="0.2">
      <c r="A35" s="28"/>
      <c r="B35" s="27"/>
      <c r="C35" s="24"/>
      <c r="D35" s="2"/>
      <c r="E35" s="2"/>
      <c r="F35" s="2"/>
      <c r="G35" s="2"/>
      <c r="H35" s="2"/>
      <c r="I35" s="2"/>
    </row>
    <row r="36" spans="1:9" x14ac:dyDescent="0.2">
      <c r="A36" s="28"/>
      <c r="B36" s="27"/>
      <c r="C36" s="24"/>
      <c r="D36" s="2"/>
      <c r="E36" s="2"/>
      <c r="F36" s="2"/>
      <c r="G36" s="2"/>
      <c r="H36" s="2"/>
      <c r="I36" s="2"/>
    </row>
    <row r="37" spans="1:9" x14ac:dyDescent="0.2">
      <c r="A37" s="26" t="s">
        <v>8</v>
      </c>
      <c r="B37" s="25"/>
      <c r="C37" s="24">
        <f t="shared" ref="C37:I37" si="1">SUM(C34:C36)</f>
        <v>0</v>
      </c>
      <c r="D37" s="24">
        <f t="shared" si="1"/>
        <v>0</v>
      </c>
      <c r="E37" s="24">
        <f t="shared" si="1"/>
        <v>0</v>
      </c>
      <c r="F37" s="24">
        <f t="shared" si="1"/>
        <v>0</v>
      </c>
      <c r="G37" s="24">
        <f t="shared" si="1"/>
        <v>0</v>
      </c>
      <c r="H37" s="24">
        <f t="shared" si="1"/>
        <v>0</v>
      </c>
      <c r="I37" s="24">
        <f t="shared" si="1"/>
        <v>0</v>
      </c>
    </row>
    <row r="38" spans="1:9" x14ac:dyDescent="0.2">
      <c r="A38" s="8"/>
      <c r="B38" s="7"/>
      <c r="C38" s="23"/>
      <c r="D38" s="1"/>
      <c r="E38" s="1"/>
      <c r="F38" s="1"/>
      <c r="G38" s="2"/>
      <c r="H38" s="2"/>
      <c r="I38" s="2"/>
    </row>
    <row r="39" spans="1:9" x14ac:dyDescent="0.2">
      <c r="A39" s="8" t="s">
        <v>7</v>
      </c>
      <c r="B39" s="7"/>
      <c r="C39" s="23">
        <f>+C28+C29-C30+C37</f>
        <v>0</v>
      </c>
      <c r="D39" s="23">
        <f t="shared" ref="D39:I39" si="2">+D28+D29-D30+D37</f>
        <v>0</v>
      </c>
      <c r="E39" s="23">
        <f>+E28+E29-E30+E37</f>
        <v>0</v>
      </c>
      <c r="F39" s="23">
        <f t="shared" si="2"/>
        <v>0</v>
      </c>
      <c r="G39" s="24">
        <f>+G28+G29-G30+G37</f>
        <v>0</v>
      </c>
      <c r="H39" s="24">
        <f>+H28+H29-H30+H37</f>
        <v>0</v>
      </c>
      <c r="I39" s="24">
        <f t="shared" si="2"/>
        <v>0</v>
      </c>
    </row>
    <row r="40" spans="1:9" x14ac:dyDescent="0.2">
      <c r="A40" s="22"/>
      <c r="B40" s="11"/>
      <c r="C40" s="21"/>
      <c r="D40" s="9"/>
      <c r="E40" s="9"/>
      <c r="F40" s="1"/>
      <c r="G40" s="2"/>
      <c r="H40" s="2"/>
      <c r="I40" s="2"/>
    </row>
    <row r="41" spans="1:9" x14ac:dyDescent="0.2">
      <c r="A41" s="8" t="s">
        <v>6</v>
      </c>
      <c r="B41" s="7"/>
      <c r="C41" s="21">
        <v>0</v>
      </c>
      <c r="D41" s="9">
        <v>0</v>
      </c>
      <c r="E41" s="9">
        <v>0</v>
      </c>
      <c r="F41" s="1">
        <v>0</v>
      </c>
      <c r="G41" s="2">
        <v>0</v>
      </c>
      <c r="H41" s="2">
        <v>0</v>
      </c>
      <c r="I41" s="2">
        <v>0</v>
      </c>
    </row>
    <row r="42" spans="1:9" x14ac:dyDescent="0.2">
      <c r="A42" s="22"/>
      <c r="B42" s="11"/>
      <c r="C42" s="21"/>
      <c r="D42" s="9"/>
      <c r="E42" s="9"/>
      <c r="F42" s="1"/>
      <c r="G42" s="1"/>
      <c r="H42" s="1"/>
      <c r="I42" s="1"/>
    </row>
    <row r="43" spans="1:9" x14ac:dyDescent="0.2">
      <c r="A43" s="8" t="s">
        <v>5</v>
      </c>
      <c r="B43" s="5"/>
      <c r="C43" s="20">
        <f>C39-C41</f>
        <v>0</v>
      </c>
      <c r="D43" s="20">
        <f t="shared" ref="D43:I43" si="3">D39-D41</f>
        <v>0</v>
      </c>
      <c r="E43" s="20">
        <f t="shared" si="3"/>
        <v>0</v>
      </c>
      <c r="F43" s="19">
        <f t="shared" si="3"/>
        <v>0</v>
      </c>
      <c r="G43" s="19">
        <f t="shared" si="3"/>
        <v>0</v>
      </c>
      <c r="H43" s="19">
        <f t="shared" si="3"/>
        <v>0</v>
      </c>
      <c r="I43" s="19">
        <f t="shared" si="3"/>
        <v>0</v>
      </c>
    </row>
    <row r="44" spans="1:9" x14ac:dyDescent="0.2">
      <c r="A44" s="18"/>
      <c r="B44" s="18"/>
      <c r="C44" s="17"/>
      <c r="D44" s="17"/>
      <c r="E44" s="17"/>
      <c r="F44" s="17"/>
      <c r="G44" s="17"/>
      <c r="H44" s="17"/>
      <c r="I44" s="17"/>
    </row>
    <row r="45" spans="1:9" x14ac:dyDescent="0.2">
      <c r="A45" s="16" t="s">
        <v>4</v>
      </c>
      <c r="B45" s="15"/>
      <c r="C45" s="14"/>
      <c r="D45" s="14"/>
      <c r="E45" s="13"/>
      <c r="F45" s="13"/>
      <c r="G45" s="13"/>
      <c r="H45" s="13"/>
      <c r="I45" s="13"/>
    </row>
    <row r="46" spans="1:9" x14ac:dyDescent="0.2">
      <c r="A46" s="12" t="s">
        <v>3</v>
      </c>
      <c r="B46" s="11"/>
      <c r="C46" s="10"/>
      <c r="D46" s="10"/>
      <c r="E46" s="9"/>
      <c r="F46" s="9"/>
      <c r="G46" s="9"/>
      <c r="H46" s="9"/>
      <c r="I46" s="9"/>
    </row>
    <row r="47" spans="1:9" x14ac:dyDescent="0.2">
      <c r="A47" s="8"/>
      <c r="B47" s="7"/>
      <c r="C47" s="1"/>
      <c r="D47" s="1"/>
      <c r="E47" s="1"/>
      <c r="F47" s="1"/>
      <c r="G47" s="1"/>
      <c r="H47" s="1"/>
      <c r="I47" s="1"/>
    </row>
    <row r="48" spans="1:9" x14ac:dyDescent="0.2">
      <c r="A48" s="8" t="s">
        <v>2</v>
      </c>
      <c r="B48" s="7"/>
      <c r="C48" s="2"/>
      <c r="D48" s="2"/>
      <c r="E48" s="1"/>
      <c r="F48" s="1"/>
      <c r="G48" s="1"/>
      <c r="H48" s="1"/>
      <c r="I48" s="1"/>
    </row>
    <row r="49" spans="1:9" x14ac:dyDescent="0.2">
      <c r="A49" s="8"/>
      <c r="B49" s="7"/>
      <c r="C49" s="2"/>
      <c r="D49" s="2"/>
      <c r="E49" s="1"/>
      <c r="F49" s="1"/>
      <c r="G49" s="1"/>
      <c r="H49" s="1"/>
      <c r="I49" s="1"/>
    </row>
    <row r="50" spans="1:9" x14ac:dyDescent="0.2">
      <c r="A50" s="6" t="s">
        <v>1</v>
      </c>
      <c r="B50" s="5"/>
      <c r="C50" s="2"/>
      <c r="D50" s="2"/>
      <c r="E50" s="1"/>
      <c r="F50" s="1"/>
      <c r="G50" s="1"/>
      <c r="H50" s="1"/>
      <c r="I50" s="1"/>
    </row>
    <row r="51" spans="1:9" x14ac:dyDescent="0.2">
      <c r="A51" s="4" t="s">
        <v>0</v>
      </c>
      <c r="B51" s="3"/>
      <c r="C51" s="2"/>
      <c r="D51" s="2"/>
      <c r="E51" s="1"/>
      <c r="F51" s="1"/>
      <c r="G51" s="1"/>
      <c r="H51" s="1"/>
      <c r="I51" s="1"/>
    </row>
  </sheetData>
  <sheetProtection selectLockedCells="1"/>
  <mergeCells count="3">
    <mergeCell ref="A9:I9"/>
    <mergeCell ref="A11:I11"/>
    <mergeCell ref="A24:I24"/>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0B10-3AA2-4EA6-9182-50BF37A859BC}">
  <sheetPr>
    <pageSetUpPr fitToPage="1"/>
  </sheetPr>
  <dimension ref="A1:I47"/>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169" t="s">
        <v>50</v>
      </c>
      <c r="B2" s="170" t="s">
        <v>49</v>
      </c>
      <c r="C2" s="170"/>
      <c r="D2" s="170"/>
      <c r="E2" s="169"/>
      <c r="F2" s="169"/>
      <c r="G2" s="171" t="s">
        <v>48</v>
      </c>
      <c r="H2" s="170" t="s">
        <v>512</v>
      </c>
      <c r="I2" s="170"/>
    </row>
    <row r="3" spans="1:9" x14ac:dyDescent="0.2">
      <c r="A3" s="169" t="s">
        <v>46</v>
      </c>
      <c r="B3" s="170" t="s">
        <v>436</v>
      </c>
      <c r="C3" s="170"/>
      <c r="D3" s="170"/>
      <c r="E3" s="169"/>
      <c r="F3" s="169"/>
      <c r="G3" s="171" t="s">
        <v>44</v>
      </c>
      <c r="H3" s="172" t="s">
        <v>513</v>
      </c>
      <c r="I3" s="172"/>
    </row>
    <row r="4" spans="1:9" x14ac:dyDescent="0.2">
      <c r="A4" s="169" t="s">
        <v>42</v>
      </c>
      <c r="B4" s="170" t="s">
        <v>514</v>
      </c>
      <c r="C4" s="170"/>
      <c r="D4" s="170"/>
      <c r="E4" s="169"/>
      <c r="F4" s="169"/>
      <c r="G4" s="171" t="s">
        <v>40</v>
      </c>
      <c r="H4" s="170" t="s">
        <v>39</v>
      </c>
      <c r="I4" s="170"/>
    </row>
    <row r="5" spans="1:9" x14ac:dyDescent="0.2">
      <c r="A5" s="169" t="s">
        <v>38</v>
      </c>
      <c r="B5" s="170" t="s">
        <v>515</v>
      </c>
      <c r="C5" s="172"/>
      <c r="D5" s="172"/>
      <c r="E5" s="169"/>
      <c r="F5" s="169"/>
      <c r="G5" s="171" t="s">
        <v>36</v>
      </c>
      <c r="H5" s="172" t="s">
        <v>516</v>
      </c>
      <c r="I5" s="172"/>
    </row>
    <row r="6" spans="1:9" x14ac:dyDescent="0.2">
      <c r="A6" s="169"/>
      <c r="B6" s="169"/>
      <c r="C6" s="169"/>
      <c r="D6" s="169"/>
      <c r="E6" s="169"/>
      <c r="F6" s="169"/>
      <c r="G6" s="169"/>
      <c r="H6" s="169"/>
      <c r="I6" s="169"/>
    </row>
    <row r="7" spans="1:9" x14ac:dyDescent="0.2">
      <c r="A7" s="169"/>
      <c r="B7" s="169"/>
      <c r="C7" s="169"/>
      <c r="D7" s="169"/>
      <c r="E7" s="169"/>
      <c r="F7" s="169"/>
      <c r="G7" s="169"/>
      <c r="H7" s="169"/>
      <c r="I7" s="169"/>
    </row>
    <row r="8" spans="1:9" x14ac:dyDescent="0.2">
      <c r="A8" s="169" t="s">
        <v>34</v>
      </c>
      <c r="B8" s="169"/>
      <c r="C8" s="169"/>
      <c r="D8" s="169"/>
      <c r="E8" s="169"/>
      <c r="F8" s="169"/>
      <c r="G8" s="169"/>
      <c r="H8" s="169"/>
      <c r="I8" s="169"/>
    </row>
    <row r="9" spans="1:9" x14ac:dyDescent="0.2">
      <c r="A9" s="169" t="s">
        <v>500</v>
      </c>
      <c r="B9" s="169"/>
      <c r="C9" s="169"/>
      <c r="D9" s="169"/>
      <c r="E9" s="169"/>
      <c r="F9" s="169"/>
      <c r="G9" s="169"/>
      <c r="H9" s="169"/>
      <c r="I9" s="169"/>
    </row>
    <row r="10" spans="1:9" x14ac:dyDescent="0.2">
      <c r="A10" s="169"/>
      <c r="B10" s="169"/>
      <c r="C10" s="169"/>
      <c r="D10" s="169"/>
      <c r="E10" s="169"/>
      <c r="F10" s="169"/>
      <c r="G10" s="169"/>
      <c r="H10" s="169"/>
      <c r="I10" s="169"/>
    </row>
    <row r="11" spans="1:9" x14ac:dyDescent="0.2">
      <c r="A11" s="169" t="s">
        <v>32</v>
      </c>
      <c r="B11" s="169"/>
      <c r="C11" s="169"/>
      <c r="D11" s="169"/>
      <c r="E11" s="169"/>
      <c r="F11" s="169"/>
      <c r="G11" s="169"/>
      <c r="H11" s="169"/>
      <c r="I11" s="169"/>
    </row>
    <row r="12" spans="1:9" x14ac:dyDescent="0.2">
      <c r="A12" s="169" t="s">
        <v>517</v>
      </c>
      <c r="B12" s="169"/>
      <c r="C12" s="169"/>
      <c r="D12" s="169"/>
      <c r="E12" s="169"/>
      <c r="F12" s="169"/>
      <c r="G12" s="169"/>
      <c r="H12" s="169"/>
      <c r="I12" s="169"/>
    </row>
    <row r="13" spans="1:9" x14ac:dyDescent="0.2">
      <c r="A13" s="169" t="s">
        <v>30</v>
      </c>
      <c r="B13" s="169"/>
      <c r="C13" s="169"/>
      <c r="D13" s="169"/>
      <c r="E13" s="169"/>
      <c r="F13" s="169"/>
      <c r="G13" s="169"/>
      <c r="H13" s="169"/>
      <c r="I13" s="169"/>
    </row>
    <row r="14" spans="1:9" x14ac:dyDescent="0.2">
      <c r="A14" s="169" t="s">
        <v>518</v>
      </c>
      <c r="B14" s="169"/>
      <c r="C14" s="169"/>
      <c r="D14" s="169"/>
      <c r="E14" s="169"/>
      <c r="F14" s="169"/>
      <c r="G14" s="169"/>
      <c r="H14" s="169"/>
      <c r="I14" s="169"/>
    </row>
    <row r="15" spans="1:9" x14ac:dyDescent="0.2">
      <c r="A15" s="169"/>
      <c r="B15" s="169"/>
      <c r="C15" s="169"/>
      <c r="D15" s="169"/>
      <c r="E15" s="169"/>
      <c r="F15" s="169"/>
      <c r="G15" s="169"/>
      <c r="H15" s="169"/>
      <c r="I15" s="169"/>
    </row>
    <row r="16" spans="1:9" x14ac:dyDescent="0.2">
      <c r="A16" s="169" t="s">
        <v>27</v>
      </c>
      <c r="B16" s="169"/>
      <c r="C16" s="169"/>
      <c r="D16" s="169"/>
      <c r="E16" s="169"/>
      <c r="F16" s="169"/>
      <c r="G16" s="169"/>
      <c r="H16" s="169"/>
      <c r="I16" s="169"/>
    </row>
    <row r="17" spans="1:9" x14ac:dyDescent="0.2">
      <c r="A17" s="169"/>
      <c r="B17" s="169"/>
      <c r="C17" s="169"/>
      <c r="D17" s="169"/>
      <c r="E17" s="169"/>
      <c r="F17" s="169"/>
      <c r="G17" s="169"/>
      <c r="H17" s="169"/>
      <c r="I17" s="169"/>
    </row>
    <row r="18" spans="1:9" x14ac:dyDescent="0.2">
      <c r="A18" s="169" t="s">
        <v>26</v>
      </c>
      <c r="C18" s="169"/>
      <c r="D18" s="169"/>
      <c r="E18" s="169"/>
      <c r="F18" s="169"/>
      <c r="G18" s="169"/>
      <c r="H18" s="169"/>
      <c r="I18" s="169"/>
    </row>
    <row r="19" spans="1:9" x14ac:dyDescent="0.2">
      <c r="A19" s="169" t="s">
        <v>519</v>
      </c>
      <c r="B19" s="169"/>
      <c r="C19" s="169"/>
      <c r="D19" s="169"/>
      <c r="E19" s="169"/>
      <c r="F19" s="169"/>
      <c r="G19" s="169"/>
      <c r="H19" s="169"/>
      <c r="I19" s="169"/>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23"/>
      <c r="D23" s="1"/>
      <c r="E23" s="1"/>
      <c r="F23" s="1"/>
      <c r="G23" s="2"/>
      <c r="H23" s="2"/>
      <c r="I23" s="2"/>
    </row>
    <row r="24" spans="1:9" x14ac:dyDescent="0.2">
      <c r="A24" s="8" t="s">
        <v>13</v>
      </c>
      <c r="B24" s="7"/>
      <c r="C24" s="23">
        <v>0</v>
      </c>
      <c r="D24" s="1">
        <f t="shared" ref="D24:I24" si="0">C35</f>
        <v>11769</v>
      </c>
      <c r="E24" s="1">
        <f t="shared" si="0"/>
        <v>8849</v>
      </c>
      <c r="F24" s="1">
        <f t="shared" si="0"/>
        <v>8849</v>
      </c>
      <c r="G24" s="2">
        <f t="shared" si="0"/>
        <v>0</v>
      </c>
      <c r="H24" s="2">
        <f t="shared" si="0"/>
        <v>0</v>
      </c>
      <c r="I24" s="2">
        <f t="shared" si="0"/>
        <v>0</v>
      </c>
    </row>
    <row r="25" spans="1:9" x14ac:dyDescent="0.2">
      <c r="A25" s="8" t="s">
        <v>12</v>
      </c>
      <c r="B25" s="7"/>
      <c r="C25" s="1">
        <v>11944</v>
      </c>
      <c r="D25" s="1">
        <v>0</v>
      </c>
      <c r="E25" s="1">
        <v>0</v>
      </c>
      <c r="F25" s="1">
        <v>0</v>
      </c>
      <c r="G25" s="2"/>
      <c r="H25" s="2"/>
      <c r="I25" s="2"/>
    </row>
    <row r="26" spans="1:9" x14ac:dyDescent="0.2">
      <c r="A26" s="8" t="s">
        <v>11</v>
      </c>
      <c r="B26" s="7"/>
      <c r="C26" s="1">
        <v>175</v>
      </c>
      <c r="D26" s="1">
        <v>2920</v>
      </c>
      <c r="E26" s="23">
        <v>0</v>
      </c>
      <c r="F26" s="23">
        <v>8849</v>
      </c>
      <c r="G26" s="2"/>
      <c r="H26" s="2"/>
      <c r="I26" s="2"/>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11769</v>
      </c>
      <c r="D35" s="23">
        <f t="shared" ref="D35:I35" si="2">+D24+D25-D26+D33</f>
        <v>8849</v>
      </c>
      <c r="E35" s="23">
        <f>+E24+E25-E26+E33</f>
        <v>8849</v>
      </c>
      <c r="F35" s="23">
        <f t="shared" si="2"/>
        <v>0</v>
      </c>
      <c r="G35" s="24">
        <f>+G24+G25-G26+G33</f>
        <v>0</v>
      </c>
      <c r="H35" s="24">
        <f>+H24+H25-H26+H33</f>
        <v>0</v>
      </c>
      <c r="I35" s="24">
        <f t="shared" si="2"/>
        <v>0</v>
      </c>
    </row>
    <row r="36" spans="1:9" x14ac:dyDescent="0.2">
      <c r="A36" s="22"/>
      <c r="B36" s="11"/>
      <c r="C36" s="21"/>
      <c r="D36" s="9"/>
      <c r="E36" s="9"/>
      <c r="F36" s="1"/>
      <c r="G36" s="2"/>
      <c r="H36" s="2"/>
      <c r="I36" s="2"/>
    </row>
    <row r="37" spans="1:9" x14ac:dyDescent="0.2">
      <c r="A37" s="8" t="s">
        <v>6</v>
      </c>
      <c r="B37" s="7"/>
      <c r="C37" s="21">
        <v>0</v>
      </c>
      <c r="D37" s="9">
        <v>0</v>
      </c>
      <c r="E37" s="9">
        <v>0</v>
      </c>
      <c r="F37" s="1">
        <v>0</v>
      </c>
      <c r="G37" s="2"/>
      <c r="H37" s="2"/>
      <c r="I37" s="2"/>
    </row>
    <row r="38" spans="1:9" x14ac:dyDescent="0.2">
      <c r="A38" s="22"/>
      <c r="B38" s="11"/>
      <c r="C38" s="21"/>
      <c r="D38" s="9"/>
      <c r="E38" s="9"/>
      <c r="F38" s="1"/>
      <c r="G38" s="1"/>
      <c r="H38" s="1"/>
      <c r="I38" s="1"/>
    </row>
    <row r="39" spans="1:9" x14ac:dyDescent="0.2">
      <c r="A39" s="8" t="s">
        <v>5</v>
      </c>
      <c r="B39" s="5"/>
      <c r="C39" s="20">
        <f>C35-C37</f>
        <v>11769</v>
      </c>
      <c r="D39" s="20">
        <f t="shared" ref="D39:I39" si="3">D35-D37</f>
        <v>8849</v>
      </c>
      <c r="E39" s="20">
        <f t="shared" si="3"/>
        <v>8849</v>
      </c>
      <c r="F39" s="19">
        <f t="shared" si="3"/>
        <v>0</v>
      </c>
      <c r="G39" s="19">
        <f t="shared" si="3"/>
        <v>0</v>
      </c>
      <c r="H39" s="19">
        <f t="shared" si="3"/>
        <v>0</v>
      </c>
      <c r="I39" s="19">
        <f t="shared" si="3"/>
        <v>0</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5039A-1EAD-477E-8C67-C66F1E9DBB89}">
  <sheetPr>
    <pageSetUpPr fitToPage="1"/>
  </sheetPr>
  <dimension ref="A1:J48"/>
  <sheetViews>
    <sheetView topLeftCell="A4"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10" x14ac:dyDescent="0.2">
      <c r="A1" s="54"/>
      <c r="B1" s="54"/>
      <c r="C1" s="54"/>
      <c r="D1" s="54"/>
      <c r="E1" s="54"/>
      <c r="F1" s="54"/>
      <c r="G1" s="54"/>
      <c r="H1" s="54"/>
      <c r="I1" s="54"/>
    </row>
    <row r="2" spans="1:10" x14ac:dyDescent="0.2">
      <c r="A2" s="54" t="s">
        <v>50</v>
      </c>
      <c r="B2" s="55" t="s">
        <v>49</v>
      </c>
      <c r="C2" s="55"/>
      <c r="D2" s="55"/>
      <c r="E2" s="54"/>
      <c r="F2" s="54"/>
      <c r="G2" s="56" t="s">
        <v>48</v>
      </c>
      <c r="H2" s="55" t="s">
        <v>228</v>
      </c>
      <c r="I2" s="55"/>
    </row>
    <row r="3" spans="1:10" x14ac:dyDescent="0.2">
      <c r="A3" s="54" t="s">
        <v>46</v>
      </c>
      <c r="B3" s="55" t="s">
        <v>196</v>
      </c>
      <c r="C3" s="55"/>
      <c r="D3" s="55"/>
      <c r="E3" s="54"/>
      <c r="F3" s="54"/>
      <c r="G3" s="56" t="s">
        <v>44</v>
      </c>
      <c r="H3" s="59" t="s">
        <v>261</v>
      </c>
      <c r="I3" s="59"/>
    </row>
    <row r="4" spans="1:10" x14ac:dyDescent="0.2">
      <c r="A4" s="54" t="s">
        <v>42</v>
      </c>
      <c r="B4" s="55" t="s">
        <v>268</v>
      </c>
      <c r="C4" s="55"/>
      <c r="D4" s="55"/>
      <c r="E4" s="54"/>
      <c r="F4" s="54"/>
      <c r="G4" s="56" t="s">
        <v>40</v>
      </c>
      <c r="H4" s="55" t="s">
        <v>39</v>
      </c>
      <c r="I4" s="55"/>
    </row>
    <row r="5" spans="1:10" x14ac:dyDescent="0.2">
      <c r="A5" s="54" t="s">
        <v>38</v>
      </c>
      <c r="B5" s="55" t="s">
        <v>74</v>
      </c>
      <c r="C5" s="59"/>
      <c r="D5" s="59"/>
      <c r="E5" s="54"/>
      <c r="F5" s="54"/>
      <c r="G5" s="56" t="s">
        <v>36</v>
      </c>
      <c r="H5" s="59" t="s">
        <v>269</v>
      </c>
      <c r="I5" s="59"/>
    </row>
    <row r="6" spans="1:10" x14ac:dyDescent="0.2">
      <c r="A6" s="54"/>
      <c r="B6" s="54"/>
      <c r="C6" s="54"/>
      <c r="D6" s="54"/>
      <c r="E6" s="54"/>
      <c r="F6" s="54"/>
      <c r="G6" s="54"/>
      <c r="H6" s="54"/>
      <c r="I6" s="54"/>
    </row>
    <row r="7" spans="1:10" x14ac:dyDescent="0.2">
      <c r="A7" s="54"/>
      <c r="B7" s="54"/>
      <c r="C7" s="54" t="s">
        <v>270</v>
      </c>
      <c r="D7" s="54"/>
      <c r="E7" s="54"/>
      <c r="F7" s="54"/>
      <c r="G7" s="54"/>
      <c r="H7" s="54"/>
      <c r="I7" s="54"/>
    </row>
    <row r="8" spans="1:10" x14ac:dyDescent="0.2">
      <c r="A8" s="54" t="s">
        <v>34</v>
      </c>
      <c r="B8" s="54"/>
      <c r="C8" s="54"/>
      <c r="D8" s="54"/>
      <c r="E8" s="54"/>
      <c r="F8" s="54"/>
      <c r="G8" s="54"/>
      <c r="H8" s="54"/>
      <c r="I8" s="54"/>
    </row>
    <row r="9" spans="1:10" x14ac:dyDescent="0.2">
      <c r="A9" s="63" t="s">
        <v>271</v>
      </c>
      <c r="B9" s="54"/>
      <c r="C9" s="54"/>
      <c r="D9" s="54"/>
      <c r="E9" s="54"/>
      <c r="F9" s="54"/>
      <c r="G9" s="54"/>
      <c r="H9" s="54"/>
      <c r="I9" s="54"/>
    </row>
    <row r="10" spans="1:10" x14ac:dyDescent="0.2">
      <c r="A10" s="63" t="s">
        <v>272</v>
      </c>
      <c r="B10" s="54"/>
      <c r="C10" s="54"/>
      <c r="D10" s="54"/>
      <c r="E10" s="54"/>
      <c r="F10" s="54"/>
      <c r="G10" s="54"/>
      <c r="H10" s="54"/>
      <c r="I10" s="54"/>
    </row>
    <row r="11" spans="1:10" x14ac:dyDescent="0.2">
      <c r="A11" s="54" t="s">
        <v>32</v>
      </c>
      <c r="B11" s="54"/>
      <c r="C11" s="54"/>
      <c r="D11" s="54"/>
      <c r="E11" s="54"/>
      <c r="F11" s="54"/>
      <c r="G11" s="54"/>
      <c r="H11" s="54"/>
      <c r="I11" s="54"/>
    </row>
    <row r="12" spans="1:10" x14ac:dyDescent="0.2">
      <c r="A12" s="54" t="s">
        <v>234</v>
      </c>
      <c r="B12" s="54"/>
      <c r="C12" s="54"/>
      <c r="D12" s="54"/>
      <c r="E12" s="54"/>
      <c r="F12" s="54"/>
      <c r="G12" s="54"/>
      <c r="H12" s="54"/>
      <c r="I12" s="54"/>
    </row>
    <row r="13" spans="1:10" x14ac:dyDescent="0.2">
      <c r="A13" s="54" t="s">
        <v>30</v>
      </c>
      <c r="B13" s="54"/>
      <c r="C13" s="54"/>
      <c r="D13" s="54"/>
      <c r="E13" s="54"/>
      <c r="F13" s="54"/>
      <c r="G13" s="54"/>
      <c r="H13" s="54"/>
      <c r="I13" s="54"/>
    </row>
    <row r="14" spans="1:10" x14ac:dyDescent="0.2">
      <c r="A14" s="63" t="s">
        <v>273</v>
      </c>
      <c r="B14" s="54"/>
      <c r="C14" s="54"/>
      <c r="D14" s="54"/>
      <c r="E14" s="54"/>
      <c r="F14" s="54"/>
      <c r="G14" s="54"/>
      <c r="H14" s="54"/>
      <c r="I14" s="54"/>
    </row>
    <row r="15" spans="1:10" x14ac:dyDescent="0.2">
      <c r="A15" s="63" t="s">
        <v>27</v>
      </c>
      <c r="B15" s="54"/>
      <c r="C15" s="54"/>
      <c r="D15" s="54"/>
      <c r="E15" s="54"/>
      <c r="F15" s="54"/>
      <c r="G15" s="54"/>
      <c r="H15" s="54"/>
      <c r="I15" s="54"/>
    </row>
    <row r="16" spans="1:10" x14ac:dyDescent="0.2">
      <c r="A16" s="54"/>
      <c r="B16" s="54"/>
      <c r="C16" s="54"/>
      <c r="D16" s="54"/>
      <c r="E16" s="54"/>
      <c r="F16" s="54"/>
      <c r="G16" s="54"/>
      <c r="H16" s="54"/>
      <c r="I16" s="54"/>
      <c r="J16" t="s">
        <v>274</v>
      </c>
    </row>
    <row r="17" spans="1:9" x14ac:dyDescent="0.2">
      <c r="A17" s="63" t="s">
        <v>26</v>
      </c>
      <c r="B17" s="54"/>
      <c r="C17" s="54"/>
      <c r="D17" s="54"/>
      <c r="E17" s="54"/>
      <c r="F17" s="54"/>
      <c r="G17" s="54"/>
      <c r="H17" s="54"/>
      <c r="I17" s="54"/>
    </row>
    <row r="18" spans="1:9" x14ac:dyDescent="0.2">
      <c r="A18" s="41" t="s">
        <v>275</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c r="F22" s="2"/>
      <c r="G22" s="2"/>
      <c r="H22" s="2"/>
      <c r="I22" s="2"/>
    </row>
    <row r="23" spans="1:9" x14ac:dyDescent="0.2">
      <c r="A23" s="26" t="s">
        <v>13</v>
      </c>
      <c r="B23" s="25"/>
      <c r="C23" s="24"/>
      <c r="D23" s="2">
        <f t="shared" ref="D23:I23" si="0">C34</f>
        <v>0</v>
      </c>
      <c r="E23" s="2">
        <f t="shared" si="0"/>
        <v>9306</v>
      </c>
      <c r="F23" s="2">
        <f t="shared" si="0"/>
        <v>0</v>
      </c>
      <c r="G23" s="2">
        <f t="shared" si="0"/>
        <v>5555</v>
      </c>
      <c r="H23" s="2">
        <f t="shared" si="0"/>
        <v>0</v>
      </c>
      <c r="I23" s="2">
        <f t="shared" si="0"/>
        <v>0</v>
      </c>
    </row>
    <row r="24" spans="1:9" x14ac:dyDescent="0.2">
      <c r="A24" s="26" t="s">
        <v>12</v>
      </c>
      <c r="B24" s="25"/>
      <c r="C24" s="2">
        <v>0</v>
      </c>
      <c r="D24" s="2">
        <v>158122</v>
      </c>
      <c r="E24" s="2">
        <v>55700</v>
      </c>
      <c r="F24" s="2">
        <v>74604</v>
      </c>
      <c r="G24" s="2">
        <f>8763+7264</f>
        <v>16027</v>
      </c>
      <c r="H24" s="2"/>
      <c r="I24" s="2"/>
    </row>
    <row r="25" spans="1:9" x14ac:dyDescent="0.2">
      <c r="A25" s="26" t="s">
        <v>11</v>
      </c>
      <c r="B25" s="25"/>
      <c r="C25" s="2">
        <v>0</v>
      </c>
      <c r="D25" s="2">
        <v>148816</v>
      </c>
      <c r="E25" s="24">
        <v>65006</v>
      </c>
      <c r="F25" s="24">
        <v>69049</v>
      </c>
      <c r="G25" s="2">
        <f>16027+5555</f>
        <v>21582</v>
      </c>
      <c r="H25" s="2"/>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9306</v>
      </c>
      <c r="E34" s="24">
        <f>+E23+E24-E25+E32</f>
        <v>0</v>
      </c>
      <c r="F34" s="24">
        <f t="shared" si="2"/>
        <v>5555</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10">
        <v>134755</v>
      </c>
      <c r="D36" s="10">
        <v>138267</v>
      </c>
      <c r="E36" s="2">
        <v>56034</v>
      </c>
      <c r="F36" s="2">
        <v>7264</v>
      </c>
      <c r="G36" s="2"/>
      <c r="H36" s="2"/>
      <c r="I36" s="2"/>
    </row>
    <row r="37" spans="1:9" x14ac:dyDescent="0.2">
      <c r="A37" s="28"/>
      <c r="B37" s="27"/>
      <c r="C37" s="86"/>
      <c r="D37" s="10"/>
      <c r="E37" s="10"/>
      <c r="F37" s="2"/>
      <c r="G37" s="2"/>
      <c r="H37" s="2"/>
      <c r="I37" s="2"/>
    </row>
    <row r="38" spans="1:9" x14ac:dyDescent="0.2">
      <c r="A38" s="26" t="s">
        <v>5</v>
      </c>
      <c r="B38" s="87"/>
      <c r="C38" s="88">
        <f>C34-C36</f>
        <v>-134755</v>
      </c>
      <c r="D38" s="88">
        <f t="shared" ref="D38:I38" si="3">D34-D36</f>
        <v>-128961</v>
      </c>
      <c r="E38" s="88">
        <f t="shared" si="3"/>
        <v>-56034</v>
      </c>
      <c r="F38" s="68">
        <f t="shared" si="3"/>
        <v>-1709</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1"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4FBF1-C964-4F21-ADB8-150FCD8FB094}">
  <sheetPr>
    <pageSetUpPr fitToPage="1"/>
  </sheetPr>
  <dimension ref="A1:I47"/>
  <sheetViews>
    <sheetView zoomScaleNormal="100" workbookViewId="0">
      <selection activeCell="G38" sqref="G3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414</v>
      </c>
      <c r="I2" s="55"/>
    </row>
    <row r="3" spans="1:9" x14ac:dyDescent="0.2">
      <c r="A3" s="54" t="s">
        <v>46</v>
      </c>
      <c r="B3" s="55" t="s">
        <v>411</v>
      </c>
      <c r="C3" s="55"/>
      <c r="D3" s="55"/>
      <c r="E3" s="54"/>
      <c r="F3" s="54"/>
      <c r="G3" s="56" t="s">
        <v>44</v>
      </c>
      <c r="H3" s="58" t="s">
        <v>415</v>
      </c>
      <c r="I3" s="59"/>
    </row>
    <row r="4" spans="1:9" x14ac:dyDescent="0.2">
      <c r="A4" s="54" t="s">
        <v>42</v>
      </c>
      <c r="B4" s="55" t="s">
        <v>429</v>
      </c>
      <c r="C4" s="55"/>
      <c r="D4" s="55"/>
      <c r="E4" s="54"/>
      <c r="F4" s="54"/>
      <c r="G4" s="56" t="s">
        <v>40</v>
      </c>
      <c r="H4" s="55" t="s">
        <v>39</v>
      </c>
      <c r="I4" s="55"/>
    </row>
    <row r="5" spans="1:9" x14ac:dyDescent="0.2">
      <c r="A5" s="54" t="s">
        <v>38</v>
      </c>
      <c r="B5" s="73" t="s">
        <v>417</v>
      </c>
      <c r="C5" s="59"/>
      <c r="D5" s="59"/>
      <c r="E5" s="54"/>
      <c r="F5" s="54"/>
      <c r="G5" s="56" t="s">
        <v>36</v>
      </c>
      <c r="H5" s="59" t="s">
        <v>430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54" t="s">
        <v>431</v>
      </c>
      <c r="B9" s="54"/>
      <c r="C9" s="54"/>
      <c r="D9" s="54"/>
      <c r="E9" s="54"/>
      <c r="F9" s="54"/>
      <c r="G9" s="54"/>
      <c r="H9" s="54"/>
      <c r="I9" s="54"/>
    </row>
    <row r="10" spans="1:9" x14ac:dyDescent="0.2">
      <c r="A10" s="54" t="s">
        <v>432</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433</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54" t="s">
        <v>434</v>
      </c>
      <c r="B14" s="54"/>
      <c r="C14" s="54"/>
      <c r="D14" s="54"/>
      <c r="E14" s="54"/>
      <c r="F14" s="54"/>
      <c r="G14" s="54"/>
      <c r="H14" s="54"/>
      <c r="I14" s="54"/>
    </row>
    <row r="15" spans="1:9" x14ac:dyDescent="0.2">
      <c r="A15" s="54" t="s">
        <v>435</v>
      </c>
      <c r="B15" s="54"/>
      <c r="C15" s="54"/>
      <c r="D15" s="54"/>
      <c r="E15" s="54"/>
      <c r="F15" s="54"/>
      <c r="G15" s="54"/>
      <c r="H15" s="54"/>
      <c r="I15" s="54"/>
    </row>
    <row r="16" spans="1:9" x14ac:dyDescent="0.2">
      <c r="A16" s="63" t="s">
        <v>27</v>
      </c>
      <c r="B16" s="54"/>
      <c r="C16" s="54"/>
      <c r="D16" s="54"/>
      <c r="E16" s="54"/>
      <c r="F16" s="54"/>
      <c r="G16" s="54"/>
      <c r="H16" s="54"/>
      <c r="I16" s="54"/>
    </row>
    <row r="17" spans="1:9" x14ac:dyDescent="0.2">
      <c r="A17" s="54"/>
      <c r="B17" s="54"/>
      <c r="C17" s="54"/>
      <c r="D17" s="54"/>
      <c r="E17" s="54"/>
      <c r="F17" s="54"/>
      <c r="G17" s="54"/>
      <c r="H17" s="54"/>
      <c r="I17" s="54"/>
    </row>
    <row r="18" spans="1:9" x14ac:dyDescent="0.2">
      <c r="A18" s="63" t="s">
        <v>26</v>
      </c>
      <c r="B18" s="40"/>
      <c r="C18" s="40"/>
      <c r="D18" s="40"/>
      <c r="E18" s="40"/>
      <c r="F18" s="40"/>
      <c r="G18" s="40"/>
      <c r="H18" s="40"/>
      <c r="I18" s="40"/>
    </row>
    <row r="19" spans="1:9" x14ac:dyDescent="0.2">
      <c r="A19" s="71"/>
      <c r="B19" s="46"/>
      <c r="C19" s="46"/>
      <c r="D19" s="46"/>
      <c r="E19" s="46"/>
      <c r="F19" s="46"/>
      <c r="G19" s="46"/>
      <c r="H19" s="46"/>
      <c r="I19" s="46"/>
    </row>
    <row r="20" spans="1:9" x14ac:dyDescent="0.2">
      <c r="A20" s="39" t="s">
        <v>24</v>
      </c>
      <c r="B20" s="38"/>
      <c r="C20" s="38"/>
      <c r="D20" s="38"/>
      <c r="E20" s="38"/>
      <c r="F20" s="96"/>
      <c r="G20" s="96"/>
      <c r="H20" s="96"/>
      <c r="I20" s="97"/>
    </row>
    <row r="21" spans="1:9" x14ac:dyDescent="0.2">
      <c r="A21" s="8"/>
      <c r="B21" s="7"/>
      <c r="C21" s="36" t="s">
        <v>23</v>
      </c>
      <c r="D21" s="36" t="s">
        <v>22</v>
      </c>
      <c r="E21" s="36" t="s">
        <v>21</v>
      </c>
      <c r="F21" s="84" t="s">
        <v>20</v>
      </c>
      <c r="G21" s="84" t="s">
        <v>19</v>
      </c>
      <c r="H21" s="84" t="s">
        <v>18</v>
      </c>
      <c r="I21" s="84" t="s">
        <v>17</v>
      </c>
    </row>
    <row r="22" spans="1:9" x14ac:dyDescent="0.2">
      <c r="A22" s="8"/>
      <c r="B22" s="7"/>
      <c r="C22" s="35" t="s">
        <v>16</v>
      </c>
      <c r="D22" s="34" t="s">
        <v>16</v>
      </c>
      <c r="E22" s="33" t="s">
        <v>16</v>
      </c>
      <c r="F22" s="67" t="s">
        <v>16</v>
      </c>
      <c r="G22" s="67" t="s">
        <v>15</v>
      </c>
      <c r="H22" s="67" t="s">
        <v>15</v>
      </c>
      <c r="I22" s="67" t="s">
        <v>15</v>
      </c>
    </row>
    <row r="23" spans="1:9" x14ac:dyDescent="0.2">
      <c r="A23" s="8" t="s">
        <v>14</v>
      </c>
      <c r="B23" s="7"/>
      <c r="C23" s="23">
        <v>327420</v>
      </c>
      <c r="D23" s="1"/>
      <c r="E23" s="1"/>
      <c r="F23" s="2">
        <v>150000</v>
      </c>
      <c r="G23" s="2">
        <v>631836</v>
      </c>
      <c r="H23" s="2">
        <v>0</v>
      </c>
      <c r="I23" s="2">
        <v>0</v>
      </c>
    </row>
    <row r="24" spans="1:9" x14ac:dyDescent="0.2">
      <c r="A24" s="8" t="s">
        <v>13</v>
      </c>
      <c r="B24" s="7"/>
      <c r="C24" s="23"/>
      <c r="D24" s="1">
        <f t="shared" ref="D24:I24" si="0">C35</f>
        <v>0</v>
      </c>
      <c r="E24" s="1">
        <f t="shared" si="0"/>
        <v>3573</v>
      </c>
      <c r="F24" s="2">
        <f t="shared" si="0"/>
        <v>4027</v>
      </c>
      <c r="G24" s="2">
        <f t="shared" si="0"/>
        <v>3652</v>
      </c>
      <c r="H24" s="2">
        <f t="shared" si="0"/>
        <v>6152</v>
      </c>
      <c r="I24" s="2">
        <f t="shared" si="0"/>
        <v>13152</v>
      </c>
    </row>
    <row r="25" spans="1:9" x14ac:dyDescent="0.2">
      <c r="A25" s="8" t="s">
        <v>12</v>
      </c>
      <c r="B25" s="7"/>
      <c r="C25" s="1">
        <v>100474</v>
      </c>
      <c r="D25" s="1">
        <v>111240</v>
      </c>
      <c r="E25" s="1">
        <v>106215</v>
      </c>
      <c r="F25" s="2">
        <v>110769</v>
      </c>
      <c r="G25" s="2">
        <v>115000</v>
      </c>
      <c r="H25" s="2">
        <v>125200</v>
      </c>
      <c r="I25" s="2">
        <v>126200</v>
      </c>
    </row>
    <row r="26" spans="1:9" x14ac:dyDescent="0.2">
      <c r="A26" s="8" t="s">
        <v>11</v>
      </c>
      <c r="B26" s="7"/>
      <c r="C26" s="1">
        <v>100474</v>
      </c>
      <c r="D26" s="1">
        <v>107667</v>
      </c>
      <c r="E26" s="23">
        <v>105761</v>
      </c>
      <c r="F26" s="24">
        <v>111144</v>
      </c>
      <c r="G26" s="2">
        <v>112500</v>
      </c>
      <c r="H26" s="2">
        <v>118200</v>
      </c>
      <c r="I26" s="2">
        <v>122100</v>
      </c>
    </row>
    <row r="27" spans="1:9" x14ac:dyDescent="0.2">
      <c r="A27" s="8"/>
      <c r="B27" s="7"/>
      <c r="C27" s="23"/>
      <c r="D27" s="1"/>
      <c r="E27" s="1"/>
      <c r="F27" s="2"/>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2"/>
      <c r="G34" s="2"/>
      <c r="H34" s="2"/>
      <c r="I34" s="2"/>
    </row>
    <row r="35" spans="1:9" x14ac:dyDescent="0.2">
      <c r="A35" s="8" t="s">
        <v>7</v>
      </c>
      <c r="B35" s="7"/>
      <c r="C35" s="23">
        <f>+C24+C25-C26+C33</f>
        <v>0</v>
      </c>
      <c r="D35" s="23">
        <f t="shared" ref="D35:I35" si="2">+D24+D25-D26+D33</f>
        <v>3573</v>
      </c>
      <c r="E35" s="23">
        <f>+E24+E25-E26+E33</f>
        <v>4027</v>
      </c>
      <c r="F35" s="24">
        <f t="shared" si="2"/>
        <v>3652</v>
      </c>
      <c r="G35" s="24">
        <f>+G24+G25-G26+G33</f>
        <v>6152</v>
      </c>
      <c r="H35" s="24">
        <f>+H24+H25-H26+H33</f>
        <v>13152</v>
      </c>
      <c r="I35" s="24">
        <f t="shared" si="2"/>
        <v>17252</v>
      </c>
    </row>
    <row r="36" spans="1:9" x14ac:dyDescent="0.2">
      <c r="A36" s="22"/>
      <c r="B36" s="11"/>
      <c r="C36" s="21"/>
      <c r="D36" s="9"/>
      <c r="E36" s="9"/>
      <c r="F36" s="2"/>
      <c r="G36" s="2"/>
      <c r="H36" s="2"/>
      <c r="I36" s="2"/>
    </row>
    <row r="37" spans="1:9" x14ac:dyDescent="0.2">
      <c r="A37" s="8" t="s">
        <v>6</v>
      </c>
      <c r="B37" s="7"/>
      <c r="C37" s="21"/>
      <c r="D37" s="9"/>
      <c r="E37" s="9">
        <v>9605</v>
      </c>
      <c r="F37" s="2">
        <v>0</v>
      </c>
      <c r="G37" s="2">
        <v>0</v>
      </c>
      <c r="H37" s="2">
        <v>0</v>
      </c>
      <c r="I37" s="2">
        <v>0</v>
      </c>
    </row>
    <row r="38" spans="1:9" x14ac:dyDescent="0.2">
      <c r="A38" s="22"/>
      <c r="B38" s="11"/>
      <c r="C38" s="21"/>
      <c r="D38" s="9"/>
      <c r="E38" s="9"/>
      <c r="F38" s="1"/>
      <c r="G38" s="1"/>
      <c r="H38" s="1"/>
      <c r="I38" s="1"/>
    </row>
    <row r="39" spans="1:9" x14ac:dyDescent="0.2">
      <c r="A39" s="8" t="s">
        <v>5</v>
      </c>
      <c r="B39" s="5"/>
      <c r="C39" s="20">
        <f>C35-C37</f>
        <v>0</v>
      </c>
      <c r="D39" s="20">
        <f t="shared" ref="D39:I39" si="3">D35-D37</f>
        <v>3573</v>
      </c>
      <c r="E39" s="20">
        <f t="shared" si="3"/>
        <v>-5578</v>
      </c>
      <c r="F39" s="19">
        <f t="shared" si="3"/>
        <v>3652</v>
      </c>
      <c r="G39" s="19">
        <f t="shared" si="3"/>
        <v>6152</v>
      </c>
      <c r="H39" s="19">
        <f t="shared" si="3"/>
        <v>13152</v>
      </c>
      <c r="I39" s="19">
        <f t="shared" si="3"/>
        <v>17252</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4B144-2B2A-423D-A1B6-31C8A64B6A9A}">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89</v>
      </c>
      <c r="I2" s="55"/>
    </row>
    <row r="3" spans="1:9" x14ac:dyDescent="0.2">
      <c r="A3" s="54" t="s">
        <v>46</v>
      </c>
      <c r="B3" s="55" t="s">
        <v>45</v>
      </c>
      <c r="C3" s="55"/>
      <c r="D3" s="55"/>
      <c r="E3" s="54"/>
      <c r="F3" s="54"/>
      <c r="G3" s="56" t="s">
        <v>44</v>
      </c>
      <c r="H3" s="59" t="s">
        <v>88</v>
      </c>
      <c r="I3" s="59"/>
    </row>
    <row r="4" spans="1:9" x14ac:dyDescent="0.2">
      <c r="A4" s="54" t="s">
        <v>42</v>
      </c>
      <c r="B4" s="55" t="s">
        <v>118</v>
      </c>
      <c r="C4" s="55"/>
      <c r="D4" s="55"/>
      <c r="E4" s="54"/>
      <c r="F4" s="54"/>
      <c r="G4" s="56" t="s">
        <v>40</v>
      </c>
      <c r="H4" s="55" t="s">
        <v>39</v>
      </c>
      <c r="I4" s="55"/>
    </row>
    <row r="5" spans="1:9" x14ac:dyDescent="0.2">
      <c r="A5" s="54" t="s">
        <v>38</v>
      </c>
      <c r="B5" s="55" t="s">
        <v>117</v>
      </c>
      <c r="C5" s="59"/>
      <c r="D5" s="59"/>
      <c r="E5" s="54"/>
      <c r="F5" s="54"/>
      <c r="G5" s="56" t="s">
        <v>36</v>
      </c>
      <c r="H5" s="59" t="s">
        <v>116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62" t="s">
        <v>115</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114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70</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196808</v>
      </c>
      <c r="F21" s="2"/>
      <c r="G21" s="2"/>
      <c r="H21" s="2">
        <v>0</v>
      </c>
      <c r="I21" s="2">
        <v>0</v>
      </c>
    </row>
    <row r="22" spans="1:10" x14ac:dyDescent="0.2">
      <c r="A22" s="26" t="s">
        <v>13</v>
      </c>
      <c r="B22" s="25"/>
      <c r="C22" s="24"/>
      <c r="D22" s="2">
        <f>C33</f>
        <v>0</v>
      </c>
      <c r="E22" s="2">
        <f>D33</f>
        <v>0</v>
      </c>
      <c r="F22" s="2">
        <f>E33</f>
        <v>0</v>
      </c>
      <c r="G22" s="2">
        <f>F33</f>
        <v>0</v>
      </c>
      <c r="H22" s="2">
        <f>G33</f>
        <v>0</v>
      </c>
      <c r="I22" s="2">
        <f>H33</f>
        <v>0</v>
      </c>
    </row>
    <row r="23" spans="1:10" x14ac:dyDescent="0.2">
      <c r="A23" s="26" t="s">
        <v>12</v>
      </c>
      <c r="B23" s="25"/>
      <c r="C23" s="24"/>
      <c r="D23" s="2"/>
      <c r="E23" s="2">
        <v>0</v>
      </c>
      <c r="F23" s="2">
        <v>33675</v>
      </c>
      <c r="G23" s="2">
        <f>146181+16952</f>
        <v>163133</v>
      </c>
      <c r="H23" s="2"/>
      <c r="I23" s="2"/>
      <c r="J23" s="48"/>
    </row>
    <row r="24" spans="1:10" x14ac:dyDescent="0.2">
      <c r="A24" s="26" t="s">
        <v>11</v>
      </c>
      <c r="B24" s="25"/>
      <c r="C24" s="24"/>
      <c r="D24" s="2"/>
      <c r="E24" s="2">
        <v>0</v>
      </c>
      <c r="F24" s="24">
        <v>33675</v>
      </c>
      <c r="G24" s="2">
        <v>163133</v>
      </c>
      <c r="H24" s="2"/>
      <c r="I24" s="2"/>
      <c r="J24" s="49"/>
    </row>
    <row r="25" spans="1:10" x14ac:dyDescent="0.2">
      <c r="A25" s="26"/>
      <c r="B25" s="25"/>
      <c r="C25" s="24"/>
      <c r="D25" s="2"/>
      <c r="E25" s="2"/>
      <c r="F25" s="2"/>
      <c r="G25" s="2"/>
      <c r="H25" s="2"/>
      <c r="I25" s="2"/>
      <c r="J25" s="48"/>
    </row>
    <row r="26" spans="1:10" x14ac:dyDescent="0.2">
      <c r="A26" s="26" t="s">
        <v>10</v>
      </c>
      <c r="B26" s="32"/>
      <c r="C26" s="29"/>
      <c r="D26" s="29"/>
      <c r="E26" s="29"/>
      <c r="F26" s="29"/>
      <c r="G26" s="29"/>
      <c r="H26" s="29"/>
      <c r="I26" s="24"/>
      <c r="J26" s="47"/>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146181</v>
      </c>
      <c r="G35" s="2"/>
      <c r="H35" s="2"/>
      <c r="I35" s="2"/>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-146181</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2B7EE-B017-47BA-9C6A-C32CF5CD94C8}">
  <sheetPr>
    <pageSetUpPr fitToPage="1"/>
  </sheetPr>
  <dimension ref="A1:I45"/>
  <sheetViews>
    <sheetView topLeftCell="A3"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378</v>
      </c>
      <c r="I2" s="73"/>
    </row>
    <row r="3" spans="1:9" x14ac:dyDescent="0.2">
      <c r="A3" s="72" t="s">
        <v>46</v>
      </c>
      <c r="B3" s="73" t="s">
        <v>361</v>
      </c>
      <c r="C3" s="73"/>
      <c r="D3" s="73"/>
      <c r="E3" s="100"/>
      <c r="F3" s="72"/>
      <c r="G3" s="101" t="s">
        <v>44</v>
      </c>
      <c r="H3" s="103" t="s">
        <v>379</v>
      </c>
      <c r="I3" s="74"/>
    </row>
    <row r="4" spans="1:9" x14ac:dyDescent="0.2">
      <c r="A4" s="72" t="s">
        <v>42</v>
      </c>
      <c r="B4" s="73" t="s">
        <v>392</v>
      </c>
      <c r="C4" s="73"/>
      <c r="D4" s="73"/>
      <c r="E4" s="100"/>
      <c r="F4" s="72"/>
      <c r="G4" s="101" t="s">
        <v>40</v>
      </c>
      <c r="H4" s="73" t="s">
        <v>299</v>
      </c>
      <c r="I4" s="73"/>
    </row>
    <row r="5" spans="1:9" x14ac:dyDescent="0.2">
      <c r="A5" s="72" t="s">
        <v>38</v>
      </c>
      <c r="B5" s="154" t="s">
        <v>68</v>
      </c>
      <c r="C5" s="74"/>
      <c r="D5" s="74"/>
      <c r="E5" s="100"/>
      <c r="F5" s="72"/>
      <c r="G5" s="101" t="s">
        <v>36</v>
      </c>
      <c r="H5" s="74" t="s">
        <v>393</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05" t="s">
        <v>394</v>
      </c>
      <c r="B9" s="72"/>
      <c r="C9" s="100"/>
      <c r="D9" s="100"/>
      <c r="E9" s="100"/>
      <c r="F9" s="100"/>
      <c r="G9" s="100"/>
      <c r="H9" s="100"/>
      <c r="I9" s="100"/>
    </row>
    <row r="10" spans="1:9" x14ac:dyDescent="0.2">
      <c r="A10" s="72" t="s">
        <v>32</v>
      </c>
      <c r="B10" s="72"/>
      <c r="C10" s="100"/>
      <c r="D10" s="100"/>
      <c r="E10" s="100"/>
      <c r="F10" s="100"/>
      <c r="G10" s="100"/>
      <c r="H10" s="100"/>
      <c r="I10" s="100"/>
    </row>
    <row r="11" spans="1:9" x14ac:dyDescent="0.2">
      <c r="A11" s="105" t="s">
        <v>369</v>
      </c>
      <c r="B11" s="72"/>
      <c r="C11" s="100"/>
      <c r="D11" s="100"/>
      <c r="E11" s="100"/>
      <c r="F11" s="100"/>
      <c r="G11" s="100"/>
      <c r="H11" s="100"/>
      <c r="I11" s="100"/>
    </row>
    <row r="12" spans="1:9" x14ac:dyDescent="0.2">
      <c r="A12" s="72" t="s">
        <v>30</v>
      </c>
      <c r="B12" s="72"/>
      <c r="C12" s="100"/>
      <c r="D12" s="100"/>
      <c r="E12" s="100"/>
      <c r="F12" s="100"/>
      <c r="G12" s="100"/>
      <c r="H12" s="100"/>
      <c r="I12" s="100"/>
    </row>
    <row r="13" spans="1:9" ht="27.75" customHeight="1" x14ac:dyDescent="0.2">
      <c r="A13" s="148" t="s">
        <v>395</v>
      </c>
      <c r="B13" s="148"/>
      <c r="C13" s="148"/>
      <c r="D13" s="148"/>
      <c r="E13" s="148"/>
      <c r="F13" s="148"/>
      <c r="G13" s="148"/>
      <c r="H13" s="148"/>
      <c r="I13" s="148"/>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0"/>
      <c r="B17" s="105" t="s">
        <v>396</v>
      </c>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v>85952</v>
      </c>
      <c r="D21" s="119"/>
      <c r="E21" s="119"/>
      <c r="F21" s="119"/>
      <c r="G21" s="120"/>
      <c r="H21" s="120"/>
      <c r="I21" s="120"/>
    </row>
    <row r="22" spans="1:9" x14ac:dyDescent="0.2">
      <c r="A22" s="111" t="s">
        <v>13</v>
      </c>
      <c r="B22" s="112"/>
      <c r="C22" s="118">
        <v>0</v>
      </c>
      <c r="D22" s="119">
        <f t="shared" ref="D22:I22" si="0">C33</f>
        <v>0</v>
      </c>
      <c r="E22" s="119">
        <f t="shared" si="0"/>
        <v>0</v>
      </c>
      <c r="F22" s="119">
        <f t="shared" si="0"/>
        <v>0</v>
      </c>
      <c r="G22" s="120">
        <f t="shared" si="0"/>
        <v>0</v>
      </c>
      <c r="H22" s="120">
        <f t="shared" si="0"/>
        <v>0</v>
      </c>
      <c r="I22" s="120">
        <f t="shared" si="0"/>
        <v>0</v>
      </c>
    </row>
    <row r="23" spans="1:9" x14ac:dyDescent="0.2">
      <c r="A23" s="111" t="s">
        <v>12</v>
      </c>
      <c r="B23" s="112"/>
      <c r="C23" s="118">
        <v>77184</v>
      </c>
      <c r="D23" s="119">
        <v>3928</v>
      </c>
      <c r="E23" s="119">
        <v>0</v>
      </c>
      <c r="F23" s="119">
        <v>0</v>
      </c>
      <c r="G23" s="120"/>
      <c r="H23" s="120"/>
      <c r="I23" s="120"/>
    </row>
    <row r="24" spans="1:9" x14ac:dyDescent="0.2">
      <c r="A24" s="111" t="s">
        <v>11</v>
      </c>
      <c r="B24" s="112"/>
      <c r="C24" s="118">
        <v>77184</v>
      </c>
      <c r="D24" s="119">
        <v>3928</v>
      </c>
      <c r="E24" s="119">
        <v>0</v>
      </c>
      <c r="F24" s="118">
        <v>0</v>
      </c>
      <c r="G24" s="120"/>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0</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32">
        <v>263</v>
      </c>
      <c r="E35" s="132">
        <v>263</v>
      </c>
      <c r="F35" s="119">
        <v>263</v>
      </c>
      <c r="G35" s="120"/>
      <c r="H35" s="120"/>
      <c r="I35" s="120"/>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-263</v>
      </c>
      <c r="E37" s="134">
        <f t="shared" si="3"/>
        <v>-263</v>
      </c>
      <c r="F37" s="135">
        <f t="shared" si="3"/>
        <v>-263</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2">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C4B21-35FB-4FF9-B1A0-6D4608AC351A}">
  <sheetPr>
    <pageSetUpPr fitToPage="1"/>
  </sheetPr>
  <dimension ref="A1:I48"/>
  <sheetViews>
    <sheetView topLeftCell="A18"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47</v>
      </c>
      <c r="I2" s="55"/>
    </row>
    <row r="3" spans="1:9" x14ac:dyDescent="0.2">
      <c r="A3" s="54" t="s">
        <v>46</v>
      </c>
      <c r="B3" s="55" t="s">
        <v>45</v>
      </c>
      <c r="C3" s="55"/>
      <c r="D3" s="55"/>
      <c r="E3" s="71"/>
      <c r="F3" s="54"/>
      <c r="G3" s="56" t="s">
        <v>44</v>
      </c>
      <c r="H3" s="59" t="s">
        <v>43</v>
      </c>
      <c r="I3" s="59"/>
    </row>
    <row r="4" spans="1:9" x14ac:dyDescent="0.2">
      <c r="A4" s="54" t="s">
        <v>42</v>
      </c>
      <c r="B4" s="59" t="s">
        <v>122</v>
      </c>
      <c r="C4" s="55"/>
      <c r="D4" s="55"/>
      <c r="E4" s="71"/>
      <c r="F4" s="54"/>
      <c r="G4" s="56" t="s">
        <v>40</v>
      </c>
      <c r="H4" s="55" t="s">
        <v>39</v>
      </c>
      <c r="I4" s="55"/>
    </row>
    <row r="5" spans="1:9" x14ac:dyDescent="0.2">
      <c r="A5" s="54" t="s">
        <v>38</v>
      </c>
      <c r="B5" s="55" t="s">
        <v>68</v>
      </c>
      <c r="C5" s="59"/>
      <c r="D5" s="59"/>
      <c r="E5" s="71"/>
      <c r="F5" s="54"/>
      <c r="G5" s="56" t="s">
        <v>36</v>
      </c>
      <c r="H5" s="59" t="s">
        <v>121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t="s">
        <v>120</v>
      </c>
      <c r="B9" s="54"/>
      <c r="C9" s="71"/>
      <c r="D9" s="71"/>
      <c r="E9" s="71"/>
      <c r="F9" s="71"/>
      <c r="G9" s="71"/>
      <c r="H9" s="71"/>
      <c r="I9" s="71"/>
    </row>
    <row r="10" spans="1:9" x14ac:dyDescent="0.2">
      <c r="A10" s="54" t="s">
        <v>32</v>
      </c>
      <c r="B10" s="54"/>
      <c r="C10" s="71"/>
      <c r="D10" s="71"/>
      <c r="E10" s="71"/>
      <c r="F10" s="71"/>
      <c r="G10" s="71"/>
      <c r="H10" s="71"/>
      <c r="I10" s="71"/>
    </row>
    <row r="11" spans="1:9" x14ac:dyDescent="0.2">
      <c r="A11" s="54" t="s">
        <v>52</v>
      </c>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t="s">
        <v>119</v>
      </c>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71" t="s">
        <v>109</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1183750</v>
      </c>
      <c r="D21" s="2"/>
      <c r="E21" s="2"/>
      <c r="F21" s="2"/>
      <c r="G21" s="2"/>
      <c r="H21" s="2">
        <v>0</v>
      </c>
      <c r="I21" s="2">
        <v>0</v>
      </c>
    </row>
    <row r="22" spans="1:9" x14ac:dyDescent="0.2">
      <c r="A22" s="26" t="s">
        <v>13</v>
      </c>
      <c r="B22" s="25"/>
      <c r="C22" s="24">
        <v>0</v>
      </c>
      <c r="D22" s="2">
        <f>C33</f>
        <v>0</v>
      </c>
      <c r="E22" s="2">
        <f>D33</f>
        <v>0</v>
      </c>
      <c r="F22" s="2">
        <f>E33</f>
        <v>0</v>
      </c>
      <c r="G22" s="2">
        <f>F33</f>
        <v>0</v>
      </c>
      <c r="H22" s="2">
        <f>G33</f>
        <v>0</v>
      </c>
      <c r="I22" s="2">
        <f>H33</f>
        <v>0</v>
      </c>
    </row>
    <row r="23" spans="1:9" x14ac:dyDescent="0.2">
      <c r="A23" s="26" t="s">
        <v>12</v>
      </c>
      <c r="B23" s="25"/>
      <c r="C23" s="24">
        <v>0</v>
      </c>
      <c r="D23" s="2">
        <v>0</v>
      </c>
      <c r="E23" s="2">
        <v>0</v>
      </c>
      <c r="F23" s="2">
        <v>1070875</v>
      </c>
      <c r="G23" s="2">
        <v>0</v>
      </c>
      <c r="H23" s="2">
        <v>0</v>
      </c>
      <c r="I23" s="2">
        <v>0</v>
      </c>
    </row>
    <row r="24" spans="1:9" x14ac:dyDescent="0.2">
      <c r="A24" s="26" t="s">
        <v>11</v>
      </c>
      <c r="B24" s="25"/>
      <c r="C24" s="24">
        <v>0</v>
      </c>
      <c r="D24" s="2">
        <v>0</v>
      </c>
      <c r="E24" s="2">
        <v>0</v>
      </c>
      <c r="F24" s="24">
        <v>1070875</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10FA3-0CF8-4ED7-8922-CCA0BDD0A6C8}">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7" t="s">
        <v>127</v>
      </c>
      <c r="C4" s="55"/>
      <c r="D4" s="55"/>
      <c r="E4" s="54"/>
      <c r="F4" s="54"/>
      <c r="G4" s="56" t="s">
        <v>40</v>
      </c>
      <c r="H4" s="55" t="s">
        <v>39</v>
      </c>
      <c r="I4" s="55"/>
    </row>
    <row r="5" spans="1:9" x14ac:dyDescent="0.2">
      <c r="A5" s="54" t="s">
        <v>38</v>
      </c>
      <c r="B5" s="57" t="s">
        <v>68</v>
      </c>
      <c r="C5" s="59"/>
      <c r="D5" s="59"/>
      <c r="E5" s="54"/>
      <c r="F5" s="54"/>
      <c r="G5" s="56" t="s">
        <v>36</v>
      </c>
      <c r="H5" s="59" t="s">
        <v>126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125</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124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123</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53009</v>
      </c>
      <c r="D21" s="2"/>
      <c r="E21" s="2"/>
      <c r="F21" s="2"/>
      <c r="G21" s="2"/>
      <c r="H21" s="2">
        <v>0</v>
      </c>
      <c r="I21" s="2">
        <v>0</v>
      </c>
    </row>
    <row r="22" spans="1:9" x14ac:dyDescent="0.2">
      <c r="A22" s="26" t="s">
        <v>13</v>
      </c>
      <c r="B22" s="25"/>
      <c r="C22" s="24">
        <v>0</v>
      </c>
      <c r="D22" s="2">
        <f>C33</f>
        <v>0</v>
      </c>
      <c r="E22" s="2">
        <f>D33</f>
        <v>0</v>
      </c>
      <c r="F22" s="2">
        <f>E33</f>
        <v>2516</v>
      </c>
      <c r="G22" s="2">
        <f>F33</f>
        <v>0</v>
      </c>
      <c r="H22" s="2">
        <f>G33</f>
        <v>0</v>
      </c>
      <c r="I22" s="2">
        <f>H33</f>
        <v>0</v>
      </c>
    </row>
    <row r="23" spans="1:9" x14ac:dyDescent="0.2">
      <c r="A23" s="26" t="s">
        <v>12</v>
      </c>
      <c r="B23" s="25"/>
      <c r="C23" s="2">
        <v>513</v>
      </c>
      <c r="D23" s="2">
        <v>23789</v>
      </c>
      <c r="E23" s="2">
        <v>10359</v>
      </c>
      <c r="F23" s="2">
        <v>18348</v>
      </c>
      <c r="G23" s="2">
        <v>0</v>
      </c>
      <c r="H23" s="2">
        <v>0</v>
      </c>
      <c r="I23" s="2">
        <v>0</v>
      </c>
    </row>
    <row r="24" spans="1:9" x14ac:dyDescent="0.2">
      <c r="A24" s="26" t="s">
        <v>11</v>
      </c>
      <c r="B24" s="25"/>
      <c r="C24" s="2">
        <v>513</v>
      </c>
      <c r="D24" s="2">
        <v>23789</v>
      </c>
      <c r="E24" s="24">
        <v>7843</v>
      </c>
      <c r="F24" s="24">
        <v>20864</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2516</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46226</v>
      </c>
      <c r="D35" s="10">
        <v>22437</v>
      </c>
      <c r="E35" s="10">
        <v>14593</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-46226</v>
      </c>
      <c r="D37" s="88">
        <f>D33-D35</f>
        <v>-22437</v>
      </c>
      <c r="E37" s="88">
        <f>E33-E35</f>
        <v>-12077</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40B52-83C7-4B9F-ADBF-5935E427E12A}">
  <sheetPr>
    <pageSetUpPr fitToPage="1"/>
  </sheetPr>
  <dimension ref="A1:I48"/>
  <sheetViews>
    <sheetView topLeftCell="A18"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7" t="s">
        <v>131</v>
      </c>
      <c r="C4" s="55"/>
      <c r="D4" s="55"/>
      <c r="E4" s="54"/>
      <c r="F4" s="54"/>
      <c r="G4" s="56" t="s">
        <v>40</v>
      </c>
      <c r="H4" s="55" t="s">
        <v>39</v>
      </c>
      <c r="I4" s="55"/>
    </row>
    <row r="5" spans="1:9" x14ac:dyDescent="0.2">
      <c r="A5" s="54" t="s">
        <v>38</v>
      </c>
      <c r="B5" s="57" t="s">
        <v>68</v>
      </c>
      <c r="C5" s="59"/>
      <c r="D5" s="59"/>
      <c r="E5" s="54"/>
      <c r="F5" s="54"/>
      <c r="G5" s="56" t="s">
        <v>36</v>
      </c>
      <c r="H5" s="59" t="s">
        <v>130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129</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128</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63" t="s">
        <v>83</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95992</v>
      </c>
      <c r="D21" s="2"/>
      <c r="E21" s="2"/>
      <c r="F21" s="2"/>
      <c r="G21" s="2"/>
      <c r="H21" s="2">
        <v>0</v>
      </c>
      <c r="I21" s="2">
        <v>0</v>
      </c>
    </row>
    <row r="22" spans="1:9" x14ac:dyDescent="0.2">
      <c r="A22" s="26" t="s">
        <v>13</v>
      </c>
      <c r="B22" s="25"/>
      <c r="C22" s="24">
        <v>0</v>
      </c>
      <c r="D22" s="2">
        <f>C33</f>
        <v>0</v>
      </c>
      <c r="E22" s="2">
        <f>D33</f>
        <v>0</v>
      </c>
      <c r="F22" s="2">
        <f>E33</f>
        <v>4624</v>
      </c>
      <c r="G22" s="2">
        <f>F33</f>
        <v>0</v>
      </c>
      <c r="H22" s="2">
        <f>G33</f>
        <v>0</v>
      </c>
      <c r="I22" s="2">
        <f>H33</f>
        <v>0</v>
      </c>
    </row>
    <row r="23" spans="1:9" x14ac:dyDescent="0.2">
      <c r="A23" s="26" t="s">
        <v>12</v>
      </c>
      <c r="B23" s="25"/>
      <c r="C23" s="24">
        <v>0</v>
      </c>
      <c r="D23" s="2">
        <v>23701</v>
      </c>
      <c r="E23" s="2">
        <v>4624</v>
      </c>
      <c r="F23" s="2">
        <v>67667</v>
      </c>
      <c r="G23" s="2">
        <v>0</v>
      </c>
      <c r="H23" s="2">
        <v>0</v>
      </c>
      <c r="I23" s="2">
        <v>0</v>
      </c>
    </row>
    <row r="24" spans="1:9" x14ac:dyDescent="0.2">
      <c r="A24" s="26" t="s">
        <v>11</v>
      </c>
      <c r="B24" s="25"/>
      <c r="C24" s="24">
        <v>0</v>
      </c>
      <c r="D24" s="2">
        <v>23701</v>
      </c>
      <c r="E24" s="24">
        <v>0</v>
      </c>
      <c r="F24" s="24">
        <v>72291</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4624</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10">
        <v>23700</v>
      </c>
      <c r="D35" s="10">
        <v>7676</v>
      </c>
      <c r="E35" s="2">
        <f>3000+4676</f>
        <v>7676</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-23700</v>
      </c>
      <c r="D37" s="88">
        <f>D33-D35</f>
        <v>-7676</v>
      </c>
      <c r="E37" s="88">
        <f>E33-E35</f>
        <v>-3052</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40AB2-ACAB-4392-9BF3-C435D97EDF01}">
  <sheetPr>
    <pageSetUpPr fitToPage="1"/>
  </sheetPr>
  <dimension ref="A1:J45"/>
  <sheetViews>
    <sheetView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10" x14ac:dyDescent="0.2">
      <c r="A1" s="99"/>
      <c r="B1" s="99"/>
      <c r="C1" s="99"/>
      <c r="D1" s="99"/>
      <c r="E1" s="99"/>
      <c r="F1" s="99"/>
      <c r="G1" s="99"/>
      <c r="H1" s="99"/>
      <c r="I1" s="99"/>
    </row>
    <row r="2" spans="1:10" x14ac:dyDescent="0.2">
      <c r="A2" s="72" t="s">
        <v>50</v>
      </c>
      <c r="B2" s="73" t="s">
        <v>49</v>
      </c>
      <c r="C2" s="73"/>
      <c r="D2" s="73"/>
      <c r="E2" s="100"/>
      <c r="F2" s="72"/>
      <c r="G2" s="101" t="s">
        <v>48</v>
      </c>
      <c r="H2" s="102" t="s">
        <v>360</v>
      </c>
      <c r="I2" s="73"/>
    </row>
    <row r="3" spans="1:10" x14ac:dyDescent="0.2">
      <c r="A3" s="72" t="s">
        <v>46</v>
      </c>
      <c r="B3" s="73" t="s">
        <v>361</v>
      </c>
      <c r="C3" s="73"/>
      <c r="D3" s="73"/>
      <c r="E3" s="100"/>
      <c r="F3" s="72"/>
      <c r="G3" s="101" t="s">
        <v>44</v>
      </c>
      <c r="H3" s="103" t="s">
        <v>362</v>
      </c>
      <c r="I3" s="74"/>
    </row>
    <row r="4" spans="1:10" x14ac:dyDescent="0.2">
      <c r="A4" s="72" t="s">
        <v>42</v>
      </c>
      <c r="B4" s="102" t="s">
        <v>397</v>
      </c>
      <c r="C4" s="73"/>
      <c r="D4" s="73"/>
      <c r="E4" s="100"/>
      <c r="F4" s="72"/>
      <c r="G4" s="101" t="s">
        <v>40</v>
      </c>
      <c r="H4" s="73" t="s">
        <v>299</v>
      </c>
      <c r="I4" s="73"/>
    </row>
    <row r="5" spans="1:10" x14ac:dyDescent="0.2">
      <c r="A5" s="72" t="s">
        <v>38</v>
      </c>
      <c r="B5" s="102" t="s">
        <v>68</v>
      </c>
      <c r="C5" s="74"/>
      <c r="D5" s="74"/>
      <c r="E5" s="100"/>
      <c r="F5" s="72"/>
      <c r="G5" s="101" t="s">
        <v>36</v>
      </c>
      <c r="H5" s="74"/>
      <c r="I5" s="74"/>
    </row>
    <row r="6" spans="1:10" x14ac:dyDescent="0.2">
      <c r="A6" s="72"/>
      <c r="B6" s="72"/>
      <c r="C6" s="72"/>
      <c r="D6" s="72"/>
      <c r="E6" s="72"/>
      <c r="F6" s="72"/>
      <c r="G6" s="72"/>
      <c r="H6" s="72"/>
      <c r="I6" s="72"/>
    </row>
    <row r="7" spans="1:10" x14ac:dyDescent="0.2">
      <c r="A7" s="72"/>
      <c r="B7" s="72"/>
      <c r="C7" s="72"/>
      <c r="D7" s="72"/>
      <c r="E7" s="72"/>
      <c r="F7" s="72"/>
      <c r="G7" s="72"/>
      <c r="H7" s="72"/>
      <c r="I7" s="72"/>
    </row>
    <row r="8" spans="1:10" x14ac:dyDescent="0.2">
      <c r="A8" s="72" t="s">
        <v>34</v>
      </c>
      <c r="B8" s="72"/>
      <c r="C8" s="100"/>
      <c r="D8" s="100"/>
      <c r="E8" s="100"/>
      <c r="F8" s="100"/>
      <c r="G8" s="100"/>
      <c r="H8" s="100"/>
      <c r="I8" s="100"/>
    </row>
    <row r="9" spans="1:10" x14ac:dyDescent="0.2">
      <c r="A9" s="105" t="s">
        <v>398</v>
      </c>
      <c r="B9" s="105"/>
      <c r="C9" s="105"/>
      <c r="D9" s="105"/>
      <c r="E9" s="105"/>
      <c r="F9" s="105"/>
      <c r="G9" s="105"/>
      <c r="H9" s="105"/>
      <c r="I9" s="104"/>
      <c r="J9" s="106"/>
    </row>
    <row r="10" spans="1:10" x14ac:dyDescent="0.2">
      <c r="A10" s="72" t="s">
        <v>32</v>
      </c>
      <c r="B10" s="72"/>
      <c r="C10" s="100"/>
      <c r="D10" s="100"/>
      <c r="E10" s="100"/>
      <c r="F10" s="100"/>
      <c r="G10" s="100"/>
      <c r="H10" s="100"/>
      <c r="I10" s="100"/>
    </row>
    <row r="11" spans="1:10" x14ac:dyDescent="0.2">
      <c r="A11" s="105" t="s">
        <v>369</v>
      </c>
      <c r="B11" s="72"/>
      <c r="C11" s="100"/>
      <c r="D11" s="100"/>
      <c r="E11" s="100"/>
      <c r="F11" s="100"/>
      <c r="G11" s="100"/>
      <c r="H11" s="100"/>
      <c r="I11" s="100"/>
    </row>
    <row r="12" spans="1:10" x14ac:dyDescent="0.2">
      <c r="A12" s="72" t="s">
        <v>30</v>
      </c>
      <c r="B12" s="72"/>
      <c r="C12" s="100"/>
      <c r="D12" s="100"/>
      <c r="E12" s="100"/>
      <c r="F12" s="100"/>
      <c r="G12" s="100"/>
      <c r="H12" s="100"/>
      <c r="I12" s="100"/>
    </row>
    <row r="13" spans="1:10" x14ac:dyDescent="0.2">
      <c r="A13" s="105" t="s">
        <v>397</v>
      </c>
      <c r="B13" s="72"/>
      <c r="C13" s="100"/>
      <c r="D13" s="100"/>
      <c r="E13" s="100"/>
      <c r="F13" s="100"/>
      <c r="G13" s="100"/>
      <c r="H13" s="100"/>
      <c r="I13" s="100"/>
    </row>
    <row r="14" spans="1:10" x14ac:dyDescent="0.2">
      <c r="A14" s="104" t="s">
        <v>27</v>
      </c>
      <c r="B14" s="72"/>
      <c r="C14" s="100"/>
      <c r="D14" s="100"/>
      <c r="E14" s="100"/>
      <c r="F14" s="100"/>
      <c r="G14" s="100"/>
      <c r="H14" s="100"/>
      <c r="I14" s="100"/>
    </row>
    <row r="15" spans="1:10" x14ac:dyDescent="0.2">
      <c r="A15" s="72"/>
      <c r="B15" s="72"/>
      <c r="C15" s="100"/>
      <c r="D15" s="100"/>
      <c r="E15" s="100"/>
      <c r="F15" s="100"/>
      <c r="G15" s="100"/>
      <c r="H15" s="100"/>
      <c r="I15" s="100"/>
    </row>
    <row r="16" spans="1:10" x14ac:dyDescent="0.2">
      <c r="A16" s="104" t="s">
        <v>26</v>
      </c>
      <c r="B16" s="72"/>
      <c r="C16" s="100"/>
      <c r="D16" s="100"/>
      <c r="E16" s="100"/>
      <c r="F16" s="100"/>
      <c r="G16" s="100"/>
      <c r="H16" s="100"/>
      <c r="I16" s="100"/>
    </row>
    <row r="17" spans="1:9" x14ac:dyDescent="0.2">
      <c r="A17" s="104" t="s">
        <v>25</v>
      </c>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55">
        <v>906150</v>
      </c>
      <c r="D21" s="156"/>
      <c r="E21" s="156"/>
      <c r="F21" s="119"/>
      <c r="G21" s="120"/>
      <c r="H21" s="120"/>
      <c r="I21" s="120"/>
    </row>
    <row r="22" spans="1:9" x14ac:dyDescent="0.2">
      <c r="A22" s="111" t="s">
        <v>13</v>
      </c>
      <c r="B22" s="112"/>
      <c r="C22" s="156">
        <v>0</v>
      </c>
      <c r="D22" s="156">
        <v>0</v>
      </c>
      <c r="E22" s="155">
        <v>1587</v>
      </c>
      <c r="F22" s="119">
        <f t="shared" ref="F22:I22" si="0">E33</f>
        <v>184491</v>
      </c>
      <c r="G22" s="120">
        <f t="shared" si="0"/>
        <v>129007</v>
      </c>
      <c r="H22" s="120">
        <f t="shared" si="0"/>
        <v>29007</v>
      </c>
      <c r="I22" s="120">
        <f t="shared" si="0"/>
        <v>0</v>
      </c>
    </row>
    <row r="23" spans="1:9" x14ac:dyDescent="0.2">
      <c r="A23" s="111" t="s">
        <v>12</v>
      </c>
      <c r="B23" s="112"/>
      <c r="C23" s="156">
        <v>0</v>
      </c>
      <c r="D23" s="155">
        <v>66171</v>
      </c>
      <c r="E23" s="155">
        <v>383721</v>
      </c>
      <c r="F23" s="119">
        <v>0</v>
      </c>
      <c r="G23" s="120">
        <v>500000</v>
      </c>
      <c r="H23" s="120">
        <v>29007</v>
      </c>
      <c r="I23" s="120"/>
    </row>
    <row r="24" spans="1:9" x14ac:dyDescent="0.2">
      <c r="A24" s="111" t="s">
        <v>11</v>
      </c>
      <c r="B24" s="112"/>
      <c r="C24" s="156">
        <v>0</v>
      </c>
      <c r="D24" s="155">
        <v>64584</v>
      </c>
      <c r="E24" s="157">
        <v>200817</v>
      </c>
      <c r="F24" s="118">
        <v>55484</v>
      </c>
      <c r="G24" s="120">
        <v>600000</v>
      </c>
      <c r="H24" s="120">
        <v>58014</v>
      </c>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1587</v>
      </c>
      <c r="E33" s="118">
        <f>+E22+E23-E24+E31</f>
        <v>184491</v>
      </c>
      <c r="F33" s="118">
        <f t="shared" si="2"/>
        <v>129007</v>
      </c>
      <c r="G33" s="123">
        <f>+G22+G23-G24+G31</f>
        <v>29007</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58">
        <v>788260</v>
      </c>
      <c r="E35" s="155">
        <v>452330</v>
      </c>
      <c r="F35" s="119">
        <v>473110</v>
      </c>
      <c r="G35" s="120">
        <v>29007</v>
      </c>
      <c r="H35" s="120"/>
      <c r="I35" s="120"/>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-786673</v>
      </c>
      <c r="E37" s="134">
        <f t="shared" si="3"/>
        <v>-267839</v>
      </c>
      <c r="F37" s="135">
        <f t="shared" si="3"/>
        <v>-344103</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FAEB-2A90-49E1-AD8B-432DB42F3E1E}">
  <sheetPr>
    <pageSetUpPr fitToPage="1"/>
  </sheetPr>
  <dimension ref="A1:I45"/>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c r="I2" s="55"/>
    </row>
    <row r="3" spans="1:9" x14ac:dyDescent="0.2">
      <c r="A3" s="54" t="s">
        <v>46</v>
      </c>
      <c r="B3" s="55" t="s">
        <v>436</v>
      </c>
      <c r="C3" s="55"/>
      <c r="D3" s="55"/>
      <c r="E3" s="71"/>
      <c r="F3" s="54"/>
      <c r="G3" s="56" t="s">
        <v>44</v>
      </c>
      <c r="H3" s="59"/>
      <c r="I3" s="59"/>
    </row>
    <row r="4" spans="1:9" x14ac:dyDescent="0.2">
      <c r="A4" s="54" t="s">
        <v>42</v>
      </c>
      <c r="B4" s="55"/>
      <c r="C4" s="55"/>
      <c r="D4" s="55"/>
      <c r="E4" s="71"/>
      <c r="F4" s="54"/>
      <c r="G4" s="56" t="s">
        <v>40</v>
      </c>
      <c r="H4" s="57" t="s">
        <v>299</v>
      </c>
      <c r="I4" s="55"/>
    </row>
    <row r="5" spans="1:9" x14ac:dyDescent="0.2">
      <c r="A5" s="54" t="s">
        <v>38</v>
      </c>
      <c r="B5" s="55"/>
      <c r="C5" s="59"/>
      <c r="D5" s="59"/>
      <c r="E5" s="71"/>
      <c r="F5" s="54"/>
      <c r="G5" s="56" t="s">
        <v>36</v>
      </c>
      <c r="H5" s="59" t="s">
        <v>437</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c r="B9" s="54"/>
      <c r="C9" s="71"/>
      <c r="D9" s="71"/>
      <c r="E9" s="71"/>
      <c r="F9" s="71"/>
      <c r="G9" s="71"/>
      <c r="H9" s="71"/>
      <c r="I9" s="71"/>
    </row>
    <row r="10" spans="1:9" x14ac:dyDescent="0.2">
      <c r="A10" s="54" t="s">
        <v>32</v>
      </c>
      <c r="B10" s="54"/>
      <c r="C10" s="71"/>
      <c r="D10" s="71"/>
      <c r="E10" s="71"/>
      <c r="F10" s="71"/>
      <c r="G10" s="71"/>
      <c r="H10" s="71"/>
      <c r="I10" s="71"/>
    </row>
    <row r="11" spans="1:9" x14ac:dyDescent="0.2">
      <c r="A11" s="54"/>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71"/>
      <c r="B17" s="71"/>
      <c r="C17" s="71"/>
      <c r="D17" s="71"/>
      <c r="E17" s="71"/>
      <c r="F17" s="71"/>
      <c r="G17" s="71"/>
      <c r="H17" s="71"/>
      <c r="I17" s="71"/>
    </row>
    <row r="18" spans="1:9" x14ac:dyDescent="0.2">
      <c r="A18" s="161" t="s">
        <v>24</v>
      </c>
      <c r="B18" s="162"/>
      <c r="C18" s="162"/>
      <c r="D18" s="162"/>
      <c r="E18" s="162"/>
      <c r="F18" s="162"/>
      <c r="G18" s="162"/>
      <c r="H18" s="162"/>
      <c r="I18" s="163"/>
    </row>
    <row r="19" spans="1:9" x14ac:dyDescent="0.2">
      <c r="A19" s="8"/>
      <c r="B19" s="7"/>
      <c r="C19" s="36" t="s">
        <v>23</v>
      </c>
      <c r="D19" s="36" t="s">
        <v>22</v>
      </c>
      <c r="E19" s="36" t="s">
        <v>21</v>
      </c>
      <c r="F19" s="36" t="s">
        <v>20</v>
      </c>
      <c r="G19" s="36" t="s">
        <v>19</v>
      </c>
      <c r="H19" s="36" t="s">
        <v>18</v>
      </c>
      <c r="I19" s="36" t="s">
        <v>17</v>
      </c>
    </row>
    <row r="20" spans="1:9" x14ac:dyDescent="0.2">
      <c r="A20" s="8"/>
      <c r="B20" s="7"/>
      <c r="C20" s="35" t="s">
        <v>16</v>
      </c>
      <c r="D20" s="34" t="s">
        <v>16</v>
      </c>
      <c r="E20" s="33" t="s">
        <v>16</v>
      </c>
      <c r="F20" s="33" t="s">
        <v>16</v>
      </c>
      <c r="G20" s="67" t="s">
        <v>15</v>
      </c>
      <c r="H20" s="67" t="s">
        <v>15</v>
      </c>
      <c r="I20" s="67" t="s">
        <v>15</v>
      </c>
    </row>
    <row r="21" spans="1:9" x14ac:dyDescent="0.2">
      <c r="A21" s="8" t="s">
        <v>14</v>
      </c>
      <c r="B21" s="7"/>
      <c r="C21" s="23"/>
      <c r="D21" s="1"/>
      <c r="E21" s="1"/>
      <c r="F21" s="1"/>
      <c r="G21" s="2"/>
      <c r="H21" s="2"/>
      <c r="I21" s="2"/>
    </row>
    <row r="22" spans="1:9" x14ac:dyDescent="0.2">
      <c r="A22" s="8" t="s">
        <v>13</v>
      </c>
      <c r="B22" s="7"/>
      <c r="C22" s="23">
        <v>374915</v>
      </c>
      <c r="D22" s="1">
        <f t="shared" ref="D22:I22" si="0">C33</f>
        <v>375699</v>
      </c>
      <c r="E22" s="1">
        <f t="shared" si="0"/>
        <v>375699</v>
      </c>
      <c r="F22" s="1">
        <f t="shared" si="0"/>
        <v>0</v>
      </c>
      <c r="G22" s="2">
        <f t="shared" si="0"/>
        <v>0</v>
      </c>
      <c r="H22" s="2">
        <f t="shared" si="0"/>
        <v>0</v>
      </c>
      <c r="I22" s="2">
        <f t="shared" si="0"/>
        <v>0</v>
      </c>
    </row>
    <row r="23" spans="1:9" x14ac:dyDescent="0.2">
      <c r="A23" s="8" t="s">
        <v>12</v>
      </c>
      <c r="B23" s="7"/>
      <c r="C23" s="1">
        <v>784</v>
      </c>
      <c r="D23" s="1">
        <v>0</v>
      </c>
      <c r="E23" s="1">
        <v>0</v>
      </c>
      <c r="F23" s="1">
        <v>0</v>
      </c>
      <c r="G23" s="2"/>
      <c r="H23" s="2"/>
      <c r="I23" s="2"/>
    </row>
    <row r="24" spans="1:9" x14ac:dyDescent="0.2">
      <c r="A24" s="8" t="s">
        <v>11</v>
      </c>
      <c r="B24" s="7"/>
      <c r="C24" s="1">
        <v>0</v>
      </c>
      <c r="D24" s="1">
        <v>0</v>
      </c>
      <c r="E24" s="23">
        <v>375699</v>
      </c>
      <c r="F24" s="23">
        <v>0</v>
      </c>
      <c r="G24" s="2"/>
      <c r="H24" s="2"/>
      <c r="I24" s="2"/>
    </row>
    <row r="25" spans="1:9" x14ac:dyDescent="0.2">
      <c r="A25" s="8"/>
      <c r="B25" s="7"/>
      <c r="C25" s="23"/>
      <c r="D25" s="1"/>
      <c r="E25" s="1"/>
      <c r="F25" s="1"/>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8"/>
      <c r="B32" s="7"/>
      <c r="C32" s="23"/>
      <c r="D32" s="1"/>
      <c r="E32" s="1"/>
      <c r="F32" s="1"/>
      <c r="G32" s="2"/>
      <c r="H32" s="2"/>
      <c r="I32" s="2"/>
    </row>
    <row r="33" spans="1:9" x14ac:dyDescent="0.2">
      <c r="A33" s="8" t="s">
        <v>7</v>
      </c>
      <c r="B33" s="7"/>
      <c r="C33" s="23">
        <f>+C22+C23-C24+C31</f>
        <v>375699</v>
      </c>
      <c r="D33" s="23">
        <f t="shared" ref="D33:I33" si="2">+D22+D23-D24+D31</f>
        <v>375699</v>
      </c>
      <c r="E33" s="23">
        <f>+E22+E23-E24+E31</f>
        <v>0</v>
      </c>
      <c r="F33" s="23">
        <f t="shared" si="2"/>
        <v>0</v>
      </c>
      <c r="G33" s="24">
        <f>+G22+G23-G24+G31</f>
        <v>0</v>
      </c>
      <c r="H33" s="24">
        <f>+H22+H23-H24+H31</f>
        <v>0</v>
      </c>
      <c r="I33" s="24">
        <f t="shared" si="2"/>
        <v>0</v>
      </c>
    </row>
    <row r="34" spans="1:9" x14ac:dyDescent="0.2">
      <c r="A34" s="22"/>
      <c r="B34" s="11"/>
      <c r="C34" s="21"/>
      <c r="D34" s="9"/>
      <c r="E34" s="9"/>
      <c r="F34" s="1"/>
      <c r="G34" s="2"/>
      <c r="H34" s="2"/>
      <c r="I34" s="2"/>
    </row>
    <row r="35" spans="1:9" x14ac:dyDescent="0.2">
      <c r="A35" s="8" t="s">
        <v>6</v>
      </c>
      <c r="B35" s="7"/>
      <c r="C35" s="21">
        <v>0</v>
      </c>
      <c r="D35" s="9">
        <v>0</v>
      </c>
      <c r="E35" s="9">
        <v>0</v>
      </c>
      <c r="F35" s="1">
        <v>0</v>
      </c>
      <c r="G35" s="2"/>
      <c r="H35" s="2"/>
      <c r="I35" s="2"/>
    </row>
    <row r="36" spans="1:9" x14ac:dyDescent="0.2">
      <c r="A36" s="22"/>
      <c r="B36" s="11"/>
      <c r="C36" s="21"/>
      <c r="D36" s="9"/>
      <c r="E36" s="9"/>
      <c r="F36" s="1"/>
      <c r="G36" s="2"/>
      <c r="H36" s="2"/>
      <c r="I36" s="2"/>
    </row>
    <row r="37" spans="1:9" x14ac:dyDescent="0.2">
      <c r="A37" s="8" t="s">
        <v>5</v>
      </c>
      <c r="B37" s="5"/>
      <c r="C37" s="20">
        <f>C33-C35</f>
        <v>375699</v>
      </c>
      <c r="D37" s="20">
        <f t="shared" ref="D37:I37" si="3">D33-D35</f>
        <v>375699</v>
      </c>
      <c r="E37" s="20">
        <f t="shared" si="3"/>
        <v>0</v>
      </c>
      <c r="F37" s="19">
        <f t="shared" si="3"/>
        <v>0</v>
      </c>
      <c r="G37" s="68">
        <f t="shared" si="3"/>
        <v>0</v>
      </c>
      <c r="H37" s="68">
        <f t="shared" si="3"/>
        <v>0</v>
      </c>
      <c r="I37" s="68">
        <f t="shared" si="3"/>
        <v>0</v>
      </c>
    </row>
    <row r="38" spans="1:9" x14ac:dyDescent="0.2">
      <c r="A38" s="18"/>
      <c r="B38" s="18"/>
      <c r="C38" s="17"/>
      <c r="D38" s="17"/>
      <c r="E38" s="17"/>
      <c r="F38" s="17"/>
      <c r="G38" s="17"/>
      <c r="H38" s="17"/>
      <c r="I38" s="17"/>
    </row>
    <row r="39" spans="1:9" x14ac:dyDescent="0.2">
      <c r="A39" s="16" t="s">
        <v>4</v>
      </c>
      <c r="B39" s="15"/>
      <c r="C39" s="14"/>
      <c r="D39" s="14"/>
      <c r="E39" s="13"/>
      <c r="F39" s="13"/>
      <c r="G39" s="13"/>
      <c r="H39" s="13"/>
      <c r="I39" s="13"/>
    </row>
    <row r="40" spans="1:9" x14ac:dyDescent="0.2">
      <c r="A40" s="12" t="s">
        <v>3</v>
      </c>
      <c r="B40" s="11"/>
      <c r="C40" s="10"/>
      <c r="D40" s="10"/>
      <c r="E40" s="9"/>
      <c r="F40" s="9"/>
      <c r="G40" s="9"/>
      <c r="H40" s="9"/>
      <c r="I40" s="9"/>
    </row>
    <row r="41" spans="1:9" x14ac:dyDescent="0.2">
      <c r="A41" s="8"/>
      <c r="B41" s="7"/>
      <c r="C41" s="1"/>
      <c r="D41" s="1"/>
      <c r="E41" s="1"/>
      <c r="F41" s="1"/>
      <c r="G41" s="1"/>
      <c r="H41" s="1"/>
      <c r="I41" s="1"/>
    </row>
    <row r="42" spans="1:9" x14ac:dyDescent="0.2">
      <c r="A42" s="8" t="s">
        <v>2</v>
      </c>
      <c r="B42" s="7"/>
      <c r="C42" s="2"/>
      <c r="D42" s="2"/>
      <c r="E42" s="1"/>
      <c r="F42" s="1"/>
      <c r="G42" s="1"/>
      <c r="H42" s="1"/>
      <c r="I42" s="1"/>
    </row>
    <row r="43" spans="1:9" x14ac:dyDescent="0.2">
      <c r="A43" s="8"/>
      <c r="B43" s="7"/>
      <c r="C43" s="2"/>
      <c r="D43" s="2"/>
      <c r="E43" s="1"/>
      <c r="F43" s="1"/>
      <c r="G43" s="1"/>
      <c r="H43" s="1"/>
      <c r="I43" s="1"/>
    </row>
    <row r="44" spans="1:9" x14ac:dyDescent="0.2">
      <c r="A44" s="6" t="s">
        <v>1</v>
      </c>
      <c r="B44" s="5"/>
      <c r="C44" s="2"/>
      <c r="D44" s="2"/>
      <c r="E44" s="1"/>
      <c r="F44" s="1"/>
      <c r="G44" s="1"/>
      <c r="H44" s="1"/>
      <c r="I44" s="1"/>
    </row>
    <row r="45" spans="1:9" x14ac:dyDescent="0.2">
      <c r="A45" s="4" t="s">
        <v>0</v>
      </c>
      <c r="B45" s="3"/>
      <c r="C45" s="2"/>
      <c r="D45" s="2"/>
      <c r="E45" s="1"/>
      <c r="F45" s="1"/>
      <c r="G45" s="1"/>
      <c r="H45" s="1"/>
      <c r="I45" s="1"/>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9C0FD-8F35-4903-BDF6-DE7D28CAD656}">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57</v>
      </c>
      <c r="I2" s="55"/>
    </row>
    <row r="3" spans="1:9" x14ac:dyDescent="0.2">
      <c r="A3" s="54" t="s">
        <v>46</v>
      </c>
      <c r="B3" s="55" t="s">
        <v>45</v>
      </c>
      <c r="C3" s="55"/>
      <c r="D3" s="55"/>
      <c r="E3" s="54"/>
      <c r="F3" s="54"/>
      <c r="G3" s="56" t="s">
        <v>44</v>
      </c>
      <c r="H3" s="58" t="s">
        <v>56</v>
      </c>
      <c r="I3" s="59"/>
    </row>
    <row r="4" spans="1:9" ht="15" x14ac:dyDescent="0.25">
      <c r="A4" s="54" t="s">
        <v>42</v>
      </c>
      <c r="B4" s="69" t="s">
        <v>135</v>
      </c>
      <c r="C4" s="55"/>
      <c r="D4" s="55"/>
      <c r="E4" s="54"/>
      <c r="F4" s="54"/>
      <c r="G4" s="56" t="s">
        <v>40</v>
      </c>
      <c r="H4" s="55" t="s">
        <v>39</v>
      </c>
      <c r="I4" s="55"/>
    </row>
    <row r="5" spans="1:9" x14ac:dyDescent="0.2">
      <c r="A5" s="54" t="s">
        <v>38</v>
      </c>
      <c r="B5" s="57" t="s">
        <v>68</v>
      </c>
      <c r="C5" s="59"/>
      <c r="D5" s="59"/>
      <c r="E5" s="54"/>
      <c r="F5" s="54"/>
      <c r="G5" s="56" t="s">
        <v>36</v>
      </c>
      <c r="H5" s="59" t="s">
        <v>134</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133</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132</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1" t="s">
        <v>83</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158424</v>
      </c>
      <c r="D21" s="2"/>
      <c r="E21" s="2"/>
      <c r="F21" s="2"/>
      <c r="G21" s="2"/>
      <c r="H21" s="2">
        <v>0</v>
      </c>
      <c r="I21" s="2">
        <v>0</v>
      </c>
    </row>
    <row r="22" spans="1:9" x14ac:dyDescent="0.2">
      <c r="A22" s="26" t="s">
        <v>13</v>
      </c>
      <c r="B22" s="25"/>
      <c r="C22" s="24">
        <v>0</v>
      </c>
      <c r="D22" s="2">
        <f>C33</f>
        <v>0</v>
      </c>
      <c r="E22" s="2">
        <f>D33</f>
        <v>0</v>
      </c>
      <c r="F22" s="2">
        <f>E33</f>
        <v>0</v>
      </c>
      <c r="G22" s="2">
        <f>F33</f>
        <v>0</v>
      </c>
      <c r="H22" s="2">
        <f>G33</f>
        <v>0</v>
      </c>
      <c r="I22" s="2">
        <f>H33</f>
        <v>0</v>
      </c>
    </row>
    <row r="23" spans="1:9" x14ac:dyDescent="0.2">
      <c r="A23" s="26" t="s">
        <v>12</v>
      </c>
      <c r="B23" s="25"/>
      <c r="C23" s="2">
        <v>9851</v>
      </c>
      <c r="D23" s="2">
        <v>24276</v>
      </c>
      <c r="E23" s="2">
        <v>75659</v>
      </c>
      <c r="F23" s="2">
        <v>48638</v>
      </c>
      <c r="G23" s="2">
        <v>0</v>
      </c>
      <c r="H23" s="2">
        <v>0</v>
      </c>
      <c r="I23" s="2">
        <v>0</v>
      </c>
    </row>
    <row r="24" spans="1:9" x14ac:dyDescent="0.2">
      <c r="A24" s="26" t="s">
        <v>11</v>
      </c>
      <c r="B24" s="25"/>
      <c r="C24" s="2">
        <v>9851</v>
      </c>
      <c r="D24" s="2">
        <v>24276</v>
      </c>
      <c r="E24" s="24">
        <v>75659</v>
      </c>
      <c r="F24" s="24">
        <v>48638</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952D4-D854-4C33-B9B3-5B3D6731BCD3}">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195</v>
      </c>
      <c r="I2" s="55"/>
    </row>
    <row r="3" spans="1:9" x14ac:dyDescent="0.2">
      <c r="A3" s="54" t="s">
        <v>46</v>
      </c>
      <c r="B3" s="55" t="s">
        <v>45</v>
      </c>
      <c r="C3" s="55"/>
      <c r="D3" s="55"/>
      <c r="E3" s="54"/>
      <c r="F3" s="54"/>
      <c r="G3" s="56" t="s">
        <v>44</v>
      </c>
      <c r="H3" s="59" t="s">
        <v>197</v>
      </c>
      <c r="I3" s="59"/>
    </row>
    <row r="4" spans="1:9" x14ac:dyDescent="0.2">
      <c r="A4" s="54" t="s">
        <v>42</v>
      </c>
      <c r="B4" s="55" t="s">
        <v>276</v>
      </c>
      <c r="C4" s="55"/>
      <c r="D4" s="55"/>
      <c r="E4" s="54"/>
      <c r="F4" s="54"/>
      <c r="G4" s="56" t="s">
        <v>40</v>
      </c>
      <c r="H4" s="55" t="s">
        <v>39</v>
      </c>
      <c r="I4" s="55"/>
    </row>
    <row r="5" spans="1:9" x14ac:dyDescent="0.2">
      <c r="A5" s="54" t="s">
        <v>38</v>
      </c>
      <c r="B5" s="55" t="s">
        <v>74</v>
      </c>
      <c r="C5" s="59"/>
      <c r="D5" s="59"/>
      <c r="E5" s="54"/>
      <c r="F5" s="54"/>
      <c r="G5" s="56" t="s">
        <v>36</v>
      </c>
      <c r="H5" s="59" t="s">
        <v>277</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54" t="s">
        <v>278</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279</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280</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63" t="s">
        <v>25</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395000</v>
      </c>
      <c r="D21" s="2"/>
      <c r="E21" s="2"/>
      <c r="F21" s="2"/>
      <c r="G21" s="2"/>
      <c r="H21" s="2"/>
      <c r="I21" s="2"/>
    </row>
    <row r="22" spans="1:9" x14ac:dyDescent="0.2">
      <c r="A22" s="26" t="s">
        <v>13</v>
      </c>
      <c r="B22" s="25"/>
      <c r="C22" s="24">
        <v>0</v>
      </c>
      <c r="D22" s="2">
        <f t="shared" ref="D22:I22" si="0">C33</f>
        <v>0</v>
      </c>
      <c r="E22" s="2">
        <f t="shared" si="0"/>
        <v>0</v>
      </c>
      <c r="F22" s="2">
        <f t="shared" si="0"/>
        <v>0</v>
      </c>
      <c r="G22" s="2">
        <f t="shared" si="0"/>
        <v>0</v>
      </c>
      <c r="H22" s="2">
        <f t="shared" si="0"/>
        <v>0.42999999999301508</v>
      </c>
      <c r="I22" s="2">
        <f t="shared" si="0"/>
        <v>0.42999999999301508</v>
      </c>
    </row>
    <row r="23" spans="1:9" x14ac:dyDescent="0.2">
      <c r="A23" s="26" t="s">
        <v>12</v>
      </c>
      <c r="B23" s="25"/>
      <c r="C23" s="2">
        <v>0</v>
      </c>
      <c r="D23" s="2">
        <v>0</v>
      </c>
      <c r="E23" s="2">
        <v>0</v>
      </c>
      <c r="F23" s="2">
        <v>100573</v>
      </c>
      <c r="G23" s="2">
        <f>7918.41+286509.02</f>
        <v>294427.43</v>
      </c>
      <c r="H23" s="2"/>
      <c r="I23" s="2"/>
    </row>
    <row r="24" spans="1:9" x14ac:dyDescent="0.2">
      <c r="A24" s="26" t="s">
        <v>11</v>
      </c>
      <c r="B24" s="25"/>
      <c r="C24" s="2">
        <v>0</v>
      </c>
      <c r="D24" s="2">
        <v>0</v>
      </c>
      <c r="E24" s="24">
        <v>0</v>
      </c>
      <c r="F24" s="24">
        <v>100573</v>
      </c>
      <c r="G24" s="2">
        <v>294427</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0.42999999999301508</v>
      </c>
      <c r="H33" s="24">
        <f>+H22+H23-H24+H31</f>
        <v>0.42999999999301508</v>
      </c>
      <c r="I33" s="24">
        <f t="shared" si="2"/>
        <v>0.42999999999301508</v>
      </c>
    </row>
    <row r="34" spans="1:9" x14ac:dyDescent="0.2">
      <c r="A34" s="28"/>
      <c r="B34" s="27"/>
      <c r="C34" s="86"/>
      <c r="D34" s="10"/>
      <c r="E34" s="10"/>
      <c r="F34" s="2"/>
      <c r="G34" s="2"/>
      <c r="H34" s="2"/>
      <c r="I34" s="2"/>
    </row>
    <row r="35" spans="1:9" x14ac:dyDescent="0.2">
      <c r="A35" s="26" t="s">
        <v>6</v>
      </c>
      <c r="B35" s="25"/>
      <c r="C35" s="86">
        <v>0</v>
      </c>
      <c r="D35" s="10">
        <v>0</v>
      </c>
      <c r="E35" s="10">
        <v>89714</v>
      </c>
      <c r="F35" s="2">
        <v>0</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-89714</v>
      </c>
      <c r="F37" s="68">
        <f t="shared" si="3"/>
        <v>0</v>
      </c>
      <c r="G37" s="68">
        <f t="shared" si="3"/>
        <v>0.42999999999301508</v>
      </c>
      <c r="H37" s="68">
        <f t="shared" si="3"/>
        <v>0.42999999999301508</v>
      </c>
      <c r="I37" s="68">
        <f t="shared" si="3"/>
        <v>0.42999999999301508</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FA3DB-4EB6-4282-8CEF-649B852C3AC0}">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47</v>
      </c>
      <c r="I2" s="55"/>
    </row>
    <row r="3" spans="1:9" x14ac:dyDescent="0.2">
      <c r="A3" s="54" t="s">
        <v>46</v>
      </c>
      <c r="B3" s="55" t="s">
        <v>45</v>
      </c>
      <c r="C3" s="55"/>
      <c r="D3" s="55"/>
      <c r="E3" s="54"/>
      <c r="F3" s="54"/>
      <c r="G3" s="56" t="s">
        <v>44</v>
      </c>
      <c r="H3" s="58" t="s">
        <v>43</v>
      </c>
      <c r="I3" s="59"/>
    </row>
    <row r="4" spans="1:9" x14ac:dyDescent="0.2">
      <c r="A4" s="54" t="s">
        <v>42</v>
      </c>
      <c r="B4" s="57" t="s">
        <v>141</v>
      </c>
      <c r="C4" s="55"/>
      <c r="D4" s="55"/>
      <c r="E4" s="54"/>
      <c r="F4" s="54"/>
      <c r="G4" s="56" t="s">
        <v>40</v>
      </c>
      <c r="H4" s="55" t="s">
        <v>39</v>
      </c>
      <c r="I4" s="55"/>
    </row>
    <row r="5" spans="1:9" x14ac:dyDescent="0.2">
      <c r="A5" s="54" t="s">
        <v>38</v>
      </c>
      <c r="B5" s="57" t="s">
        <v>68</v>
      </c>
      <c r="C5" s="59"/>
      <c r="D5" s="59"/>
      <c r="E5" s="54"/>
      <c r="F5" s="54"/>
      <c r="G5" s="56" t="s">
        <v>36</v>
      </c>
      <c r="H5" s="59" t="s">
        <v>140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139</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138</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137</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136</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v>175000</v>
      </c>
      <c r="D21" s="2"/>
      <c r="E21" s="2"/>
      <c r="F21" s="2"/>
      <c r="G21" s="2"/>
      <c r="H21" s="2"/>
      <c r="I21" s="2"/>
    </row>
    <row r="22" spans="1:9" x14ac:dyDescent="0.2">
      <c r="A22" s="26" t="s">
        <v>13</v>
      </c>
      <c r="B22" s="25"/>
      <c r="C22" s="24">
        <v>0</v>
      </c>
      <c r="D22" s="2">
        <f>C33</f>
        <v>0</v>
      </c>
      <c r="E22" s="2">
        <f>D33</f>
        <v>0</v>
      </c>
      <c r="F22" s="2">
        <f>E33</f>
        <v>0</v>
      </c>
      <c r="G22" s="2">
        <f>F33</f>
        <v>4804</v>
      </c>
      <c r="H22" s="2">
        <f>G33</f>
        <v>0</v>
      </c>
      <c r="I22" s="2">
        <f>H33</f>
        <v>0</v>
      </c>
    </row>
    <row r="23" spans="1:9" x14ac:dyDescent="0.2">
      <c r="A23" s="26" t="s">
        <v>12</v>
      </c>
      <c r="B23" s="25"/>
      <c r="C23" s="24">
        <v>0</v>
      </c>
      <c r="D23" s="2">
        <v>60216</v>
      </c>
      <c r="E23" s="2">
        <v>86791</v>
      </c>
      <c r="F23" s="2">
        <v>27993</v>
      </c>
      <c r="G23" s="2"/>
      <c r="H23" s="2"/>
      <c r="I23" s="2"/>
    </row>
    <row r="24" spans="1:9" x14ac:dyDescent="0.2">
      <c r="A24" s="26" t="s">
        <v>11</v>
      </c>
      <c r="B24" s="25"/>
      <c r="C24" s="24">
        <v>0</v>
      </c>
      <c r="D24" s="2">
        <v>60216</v>
      </c>
      <c r="E24" s="24">
        <v>86791</v>
      </c>
      <c r="F24" s="24">
        <v>23189</v>
      </c>
      <c r="G24" s="2">
        <v>4804</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4804</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c r="H35" s="2"/>
      <c r="I35" s="2"/>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4804</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2376B-FE30-4870-9DE9-7F3FB167307C}">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195</v>
      </c>
      <c r="I2" s="55"/>
    </row>
    <row r="3" spans="1:9" x14ac:dyDescent="0.2">
      <c r="A3" s="54" t="s">
        <v>46</v>
      </c>
      <c r="B3" s="55" t="s">
        <v>196</v>
      </c>
      <c r="C3" s="55"/>
      <c r="D3" s="55"/>
      <c r="E3" s="54"/>
      <c r="F3" s="54"/>
      <c r="G3" s="56" t="s">
        <v>44</v>
      </c>
      <c r="H3" s="59" t="s">
        <v>197</v>
      </c>
      <c r="I3" s="59"/>
    </row>
    <row r="4" spans="1:9" x14ac:dyDescent="0.2">
      <c r="A4" s="54" t="s">
        <v>42</v>
      </c>
      <c r="B4" s="55" t="s">
        <v>281</v>
      </c>
      <c r="C4" s="55"/>
      <c r="D4" s="55"/>
      <c r="E4" s="54"/>
      <c r="F4" s="54"/>
      <c r="G4" s="56" t="s">
        <v>40</v>
      </c>
      <c r="H4" s="55" t="s">
        <v>39</v>
      </c>
      <c r="I4" s="55"/>
    </row>
    <row r="5" spans="1:9" x14ac:dyDescent="0.2">
      <c r="A5" s="54" t="s">
        <v>38</v>
      </c>
      <c r="B5" s="55" t="s">
        <v>68</v>
      </c>
      <c r="C5" s="59"/>
      <c r="D5" s="59"/>
      <c r="E5" s="54"/>
      <c r="F5" s="54"/>
      <c r="G5" s="56" t="s">
        <v>36</v>
      </c>
      <c r="H5" s="59" t="s">
        <v>282</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283</v>
      </c>
      <c r="B9" s="54"/>
      <c r="C9" s="54"/>
      <c r="D9" s="54"/>
      <c r="E9" s="54"/>
      <c r="F9" s="54"/>
      <c r="G9" s="54"/>
      <c r="H9" s="54"/>
      <c r="I9" s="54"/>
    </row>
    <row r="10" spans="1:9" x14ac:dyDescent="0.2">
      <c r="A10" s="63" t="s">
        <v>284</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234</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285</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1" t="s">
        <v>286</v>
      </c>
      <c r="B18" s="40"/>
      <c r="C18" s="40"/>
      <c r="D18" s="40"/>
      <c r="E18" s="40"/>
      <c r="F18" s="40"/>
      <c r="G18" s="40"/>
      <c r="H18" s="40"/>
      <c r="I18" s="40"/>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v>42240</v>
      </c>
      <c r="D22" s="2"/>
      <c r="E22" s="2"/>
      <c r="F22" s="2"/>
      <c r="G22" s="2"/>
      <c r="H22" s="2"/>
      <c r="I22" s="2"/>
    </row>
    <row r="23" spans="1:9" x14ac:dyDescent="0.2">
      <c r="A23" s="26" t="s">
        <v>13</v>
      </c>
      <c r="B23" s="25"/>
      <c r="C23" s="24">
        <v>0</v>
      </c>
      <c r="D23" s="2">
        <f t="shared" ref="D23:I23" si="0">C34</f>
        <v>0</v>
      </c>
      <c r="E23" s="2">
        <f t="shared" si="0"/>
        <v>1863</v>
      </c>
      <c r="F23" s="2">
        <f t="shared" si="0"/>
        <v>0</v>
      </c>
      <c r="G23" s="2">
        <f t="shared" si="0"/>
        <v>3614</v>
      </c>
      <c r="H23" s="2">
        <f t="shared" si="0"/>
        <v>-0.47000000000116415</v>
      </c>
      <c r="I23" s="2">
        <f t="shared" si="0"/>
        <v>-0.47000000000116415</v>
      </c>
    </row>
    <row r="24" spans="1:9" x14ac:dyDescent="0.2">
      <c r="A24" s="26" t="s">
        <v>12</v>
      </c>
      <c r="B24" s="25"/>
      <c r="C24" s="2">
        <v>0</v>
      </c>
      <c r="D24" s="2">
        <v>12289</v>
      </c>
      <c r="E24" s="2">
        <v>5304</v>
      </c>
      <c r="F24" s="2">
        <v>16442</v>
      </c>
      <c r="G24" s="2">
        <f>6869.08+4949.45</f>
        <v>11818.529999999999</v>
      </c>
      <c r="H24" s="2"/>
      <c r="I24" s="2"/>
    </row>
    <row r="25" spans="1:9" x14ac:dyDescent="0.2">
      <c r="A25" s="26" t="s">
        <v>11</v>
      </c>
      <c r="B25" s="25"/>
      <c r="C25" s="2">
        <v>0</v>
      </c>
      <c r="D25" s="2">
        <v>10426</v>
      </c>
      <c r="E25" s="24">
        <v>7167</v>
      </c>
      <c r="F25" s="24">
        <v>12828</v>
      </c>
      <c r="G25" s="2">
        <f>3614+11819</f>
        <v>15433</v>
      </c>
      <c r="H25" s="2"/>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1863</v>
      </c>
      <c r="E34" s="24">
        <f>+E23+E24-E25+E32</f>
        <v>0</v>
      </c>
      <c r="F34" s="24">
        <f t="shared" si="2"/>
        <v>3614</v>
      </c>
      <c r="G34" s="24">
        <f>+G23+G24-G25+G32</f>
        <v>-0.47000000000116415</v>
      </c>
      <c r="H34" s="24">
        <f>+H23+H24-H25+H32</f>
        <v>-0.47000000000116415</v>
      </c>
      <c r="I34" s="24">
        <f t="shared" si="2"/>
        <v>-0.47000000000116415</v>
      </c>
    </row>
    <row r="35" spans="1:9" x14ac:dyDescent="0.2">
      <c r="A35" s="28"/>
      <c r="B35" s="27"/>
      <c r="C35" s="86"/>
      <c r="D35" s="10"/>
      <c r="E35" s="10"/>
      <c r="F35" s="2"/>
      <c r="G35" s="2"/>
      <c r="H35" s="2"/>
      <c r="I35" s="2"/>
    </row>
    <row r="36" spans="1:9" x14ac:dyDescent="0.2">
      <c r="A36" s="26" t="s">
        <v>6</v>
      </c>
      <c r="B36" s="25"/>
      <c r="C36" s="10">
        <v>0</v>
      </c>
      <c r="D36" s="10">
        <v>12062</v>
      </c>
      <c r="E36" s="2">
        <v>7012</v>
      </c>
      <c r="F36" s="2">
        <v>4949</v>
      </c>
      <c r="G36" s="2"/>
      <c r="H36" s="2"/>
      <c r="I36" s="2"/>
    </row>
    <row r="37" spans="1:9" x14ac:dyDescent="0.2">
      <c r="A37" s="28"/>
      <c r="B37" s="27"/>
      <c r="C37" s="86"/>
      <c r="D37" s="10"/>
      <c r="E37" s="10"/>
      <c r="F37" s="2"/>
      <c r="G37" s="2"/>
      <c r="H37" s="2"/>
      <c r="I37" s="2"/>
    </row>
    <row r="38" spans="1:9" x14ac:dyDescent="0.2">
      <c r="A38" s="26" t="s">
        <v>5</v>
      </c>
      <c r="B38" s="87"/>
      <c r="C38" s="88">
        <f>C34-C36</f>
        <v>0</v>
      </c>
      <c r="D38" s="88">
        <f t="shared" ref="D38:I38" si="3">D34-D36</f>
        <v>-10199</v>
      </c>
      <c r="E38" s="88">
        <f t="shared" si="3"/>
        <v>-7012</v>
      </c>
      <c r="F38" s="68">
        <f t="shared" si="3"/>
        <v>-1335</v>
      </c>
      <c r="G38" s="68">
        <f t="shared" si="3"/>
        <v>-0.47000000000116415</v>
      </c>
      <c r="H38" s="68">
        <f t="shared" si="3"/>
        <v>-0.47000000000116415</v>
      </c>
      <c r="I38" s="68">
        <f t="shared" si="3"/>
        <v>-0.47000000000116415</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2B69F-3F86-4E89-8B97-D6830B59BA37}">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261</v>
      </c>
      <c r="I3" s="59"/>
    </row>
    <row r="4" spans="1:9" x14ac:dyDescent="0.2">
      <c r="A4" s="54" t="s">
        <v>42</v>
      </c>
      <c r="B4" s="55" t="s">
        <v>287</v>
      </c>
      <c r="C4" s="55"/>
      <c r="D4" s="55"/>
      <c r="E4" s="54"/>
      <c r="F4" s="54"/>
      <c r="G4" s="56" t="s">
        <v>40</v>
      </c>
      <c r="H4" s="55" t="s">
        <v>39</v>
      </c>
      <c r="I4" s="55"/>
    </row>
    <row r="5" spans="1:9" x14ac:dyDescent="0.2">
      <c r="A5" s="54" t="s">
        <v>38</v>
      </c>
      <c r="B5" s="55" t="s">
        <v>68</v>
      </c>
      <c r="C5" s="59"/>
      <c r="D5" s="59"/>
      <c r="E5" s="54"/>
      <c r="F5" s="54"/>
      <c r="G5" s="56" t="s">
        <v>36</v>
      </c>
      <c r="H5" s="59" t="s">
        <v>288</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289</v>
      </c>
      <c r="B9" s="54"/>
      <c r="C9" s="54"/>
      <c r="D9" s="54"/>
      <c r="E9" s="54"/>
      <c r="F9" s="54"/>
      <c r="G9" s="54"/>
      <c r="H9" s="54"/>
      <c r="I9" s="54"/>
    </row>
    <row r="10" spans="1:9" x14ac:dyDescent="0.2">
      <c r="A10" s="63" t="s">
        <v>290</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208</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291</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9" x14ac:dyDescent="0.2">
      <c r="A17" s="63" t="s">
        <v>26</v>
      </c>
      <c r="B17" s="54"/>
      <c r="C17" s="54"/>
      <c r="D17" s="54"/>
      <c r="E17" s="54"/>
      <c r="F17" s="54"/>
      <c r="G17" s="54"/>
      <c r="H17" s="54"/>
      <c r="I17" s="54"/>
    </row>
    <row r="18" spans="1:9" x14ac:dyDescent="0.2">
      <c r="A18" s="46"/>
      <c r="B18" s="46"/>
      <c r="C18" s="46"/>
      <c r="D18" s="46"/>
      <c r="E18" s="46"/>
      <c r="F18" s="46"/>
      <c r="G18" s="46"/>
      <c r="H18" s="46"/>
      <c r="I18" s="46"/>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v>750000</v>
      </c>
      <c r="D22" s="2"/>
      <c r="E22" s="2"/>
      <c r="F22" s="2"/>
      <c r="G22" s="2"/>
      <c r="H22" s="2"/>
      <c r="I22" s="2"/>
    </row>
    <row r="23" spans="1:9" x14ac:dyDescent="0.2">
      <c r="A23" s="26" t="s">
        <v>13</v>
      </c>
      <c r="B23" s="25"/>
      <c r="C23" s="24"/>
      <c r="D23" s="2">
        <f t="shared" ref="D23:I23" si="0">C34</f>
        <v>0</v>
      </c>
      <c r="E23" s="2">
        <f t="shared" si="0"/>
        <v>1099</v>
      </c>
      <c r="F23" s="2">
        <f t="shared" si="0"/>
        <v>0</v>
      </c>
      <c r="G23" s="2">
        <f t="shared" si="0"/>
        <v>19284</v>
      </c>
      <c r="H23" s="2">
        <f t="shared" si="0"/>
        <v>9284</v>
      </c>
      <c r="I23" s="2">
        <f t="shared" si="0"/>
        <v>0</v>
      </c>
    </row>
    <row r="24" spans="1:9" x14ac:dyDescent="0.2">
      <c r="A24" s="26" t="s">
        <v>12</v>
      </c>
      <c r="B24" s="25"/>
      <c r="C24" s="2">
        <v>0</v>
      </c>
      <c r="D24" s="2">
        <v>71033</v>
      </c>
      <c r="E24" s="2">
        <v>0</v>
      </c>
      <c r="F24" s="2">
        <v>30998</v>
      </c>
      <c r="G24" s="2">
        <v>350000</v>
      </c>
      <c r="H24" s="2">
        <v>318967</v>
      </c>
      <c r="I24" s="2"/>
    </row>
    <row r="25" spans="1:9" x14ac:dyDescent="0.2">
      <c r="A25" s="26" t="s">
        <v>11</v>
      </c>
      <c r="B25" s="25"/>
      <c r="C25" s="2">
        <v>0</v>
      </c>
      <c r="D25" s="2">
        <v>69934</v>
      </c>
      <c r="E25" s="24">
        <v>1099</v>
      </c>
      <c r="F25" s="24">
        <v>0</v>
      </c>
      <c r="G25" s="2">
        <v>360000</v>
      </c>
      <c r="H25" s="2">
        <v>328251</v>
      </c>
      <c r="I25" s="2"/>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t="s">
        <v>292</v>
      </c>
      <c r="B29" s="27"/>
      <c r="C29" s="24"/>
      <c r="D29" s="2"/>
      <c r="E29" s="2"/>
      <c r="F29" s="2">
        <v>-11714</v>
      </c>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-11714</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1099</v>
      </c>
      <c r="E34" s="24">
        <f>+E23+E24-E25+E32</f>
        <v>0</v>
      </c>
      <c r="F34" s="24">
        <f t="shared" si="2"/>
        <v>19284</v>
      </c>
      <c r="G34" s="24">
        <f>+G23+G24-G25+G32</f>
        <v>9284</v>
      </c>
      <c r="H34" s="24">
        <f>+H23+H24-H25+H32</f>
        <v>0</v>
      </c>
      <c r="I34" s="24">
        <f t="shared" si="2"/>
        <v>0</v>
      </c>
    </row>
    <row r="35" spans="1:9" x14ac:dyDescent="0.2">
      <c r="A35" s="28"/>
      <c r="B35" s="27"/>
      <c r="C35" s="86"/>
      <c r="D35" s="10"/>
      <c r="E35" s="10"/>
      <c r="F35" s="2"/>
      <c r="G35" s="2"/>
      <c r="H35" s="2"/>
      <c r="I35" s="2"/>
    </row>
    <row r="36" spans="1:9" x14ac:dyDescent="0.2">
      <c r="A36" s="26" t="s">
        <v>6</v>
      </c>
      <c r="B36" s="25"/>
      <c r="C36" s="10">
        <v>0</v>
      </c>
      <c r="D36" s="10">
        <v>3400</v>
      </c>
      <c r="E36" s="2">
        <v>10000</v>
      </c>
      <c r="F36" s="2">
        <v>10000</v>
      </c>
      <c r="G36" s="2">
        <v>50000</v>
      </c>
      <c r="H36" s="2">
        <v>0</v>
      </c>
      <c r="I36" s="2"/>
    </row>
    <row r="37" spans="1:9" x14ac:dyDescent="0.2">
      <c r="A37" s="28"/>
      <c r="B37" s="27"/>
      <c r="C37" s="86"/>
      <c r="D37" s="10"/>
      <c r="E37" s="10"/>
      <c r="F37" s="2"/>
      <c r="G37" s="2"/>
      <c r="H37" s="2"/>
      <c r="I37" s="2"/>
    </row>
    <row r="38" spans="1:9" x14ac:dyDescent="0.2">
      <c r="A38" s="26" t="s">
        <v>5</v>
      </c>
      <c r="B38" s="87"/>
      <c r="C38" s="88">
        <f>C34-C36</f>
        <v>0</v>
      </c>
      <c r="D38" s="88">
        <f t="shared" ref="D38:I38" si="3">D34-D36</f>
        <v>-2301</v>
      </c>
      <c r="E38" s="88">
        <f t="shared" si="3"/>
        <v>-10000</v>
      </c>
      <c r="F38" s="68">
        <f t="shared" si="3"/>
        <v>9284</v>
      </c>
      <c r="G38" s="68">
        <f t="shared" si="3"/>
        <v>-40716</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F1AFF-C8BE-4E65-8675-6C00E0A4189A}">
  <sheetPr>
    <pageSetUpPr fitToPage="1"/>
  </sheetPr>
  <dimension ref="A1:J48"/>
  <sheetViews>
    <sheetView topLeftCell="A6"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7" t="s">
        <v>146</v>
      </c>
      <c r="C4" s="55"/>
      <c r="D4" s="55"/>
      <c r="E4" s="54"/>
      <c r="F4" s="54"/>
      <c r="G4" s="56" t="s">
        <v>40</v>
      </c>
      <c r="H4" s="55" t="s">
        <v>39</v>
      </c>
      <c r="I4" s="55"/>
    </row>
    <row r="5" spans="1:9" x14ac:dyDescent="0.2">
      <c r="A5" s="54" t="s">
        <v>38</v>
      </c>
      <c r="B5" s="57" t="s">
        <v>68</v>
      </c>
      <c r="C5" s="59"/>
      <c r="D5" s="59"/>
      <c r="E5" s="54"/>
      <c r="F5" s="54"/>
      <c r="G5" s="56" t="s">
        <v>36</v>
      </c>
      <c r="H5" s="59" t="s">
        <v>145</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144</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143</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142</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v>50000</v>
      </c>
      <c r="E21" s="2"/>
      <c r="F21" s="2"/>
      <c r="G21" s="2"/>
      <c r="H21" s="2">
        <v>0</v>
      </c>
      <c r="I21" s="2">
        <v>0</v>
      </c>
    </row>
    <row r="22" spans="1:10" x14ac:dyDescent="0.2">
      <c r="A22" s="26" t="s">
        <v>13</v>
      </c>
      <c r="B22" s="25"/>
      <c r="C22" s="24"/>
      <c r="D22" s="2">
        <f>C33</f>
        <v>0</v>
      </c>
      <c r="E22" s="2">
        <f>D33</f>
        <v>0</v>
      </c>
      <c r="F22" s="2">
        <f>E33</f>
        <v>0</v>
      </c>
      <c r="G22" s="2">
        <f>F33</f>
        <v>0</v>
      </c>
      <c r="H22" s="2">
        <f>G33</f>
        <v>0</v>
      </c>
      <c r="I22" s="2">
        <f>H33</f>
        <v>0</v>
      </c>
    </row>
    <row r="23" spans="1:10" x14ac:dyDescent="0.2">
      <c r="A23" s="26" t="s">
        <v>12</v>
      </c>
      <c r="B23" s="25"/>
      <c r="C23" s="24"/>
      <c r="D23" s="2">
        <v>8818</v>
      </c>
      <c r="E23" s="2">
        <v>17656</v>
      </c>
      <c r="F23" s="2">
        <v>13040</v>
      </c>
      <c r="G23" s="2">
        <v>10486</v>
      </c>
      <c r="H23" s="2">
        <v>0</v>
      </c>
      <c r="I23" s="2">
        <v>0</v>
      </c>
      <c r="J23" s="45"/>
    </row>
    <row r="24" spans="1:10" x14ac:dyDescent="0.2">
      <c r="A24" s="26" t="s">
        <v>11</v>
      </c>
      <c r="B24" s="25"/>
      <c r="C24" s="24"/>
      <c r="D24" s="2">
        <v>8818</v>
      </c>
      <c r="E24" s="2">
        <v>17656</v>
      </c>
      <c r="F24" s="24">
        <v>13040</v>
      </c>
      <c r="G24" s="2">
        <v>10486</v>
      </c>
      <c r="H24" s="2">
        <v>0</v>
      </c>
      <c r="I24" s="2">
        <v>0</v>
      </c>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19774</v>
      </c>
      <c r="F35" s="2">
        <v>10486</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-19774</v>
      </c>
      <c r="F37" s="68">
        <f>F33-F35</f>
        <v>-10486</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C6695-84A8-46E1-B437-3FB563CBB19D}">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228</v>
      </c>
      <c r="I2" s="55"/>
    </row>
    <row r="3" spans="1:9" x14ac:dyDescent="0.2">
      <c r="A3" s="54" t="s">
        <v>46</v>
      </c>
      <c r="B3" s="55" t="s">
        <v>196</v>
      </c>
      <c r="C3" s="55"/>
      <c r="D3" s="55"/>
      <c r="E3" s="71"/>
      <c r="F3" s="54"/>
      <c r="G3" s="56" t="s">
        <v>44</v>
      </c>
      <c r="H3" s="59" t="s">
        <v>229</v>
      </c>
      <c r="I3" s="59"/>
    </row>
    <row r="4" spans="1:9" x14ac:dyDescent="0.2">
      <c r="A4" s="54" t="s">
        <v>42</v>
      </c>
      <c r="B4" s="55" t="s">
        <v>293</v>
      </c>
      <c r="C4" s="55"/>
      <c r="D4" s="55"/>
      <c r="E4" s="71"/>
      <c r="F4" s="54"/>
      <c r="G4" s="56" t="s">
        <v>40</v>
      </c>
      <c r="H4" s="55" t="s">
        <v>39</v>
      </c>
      <c r="I4" s="55"/>
    </row>
    <row r="5" spans="1:9" x14ac:dyDescent="0.2">
      <c r="A5" s="54" t="s">
        <v>38</v>
      </c>
      <c r="B5" s="55" t="s">
        <v>68</v>
      </c>
      <c r="C5" s="59"/>
      <c r="D5" s="59"/>
      <c r="E5" s="71"/>
      <c r="F5" s="54"/>
      <c r="G5" s="56" t="s">
        <v>36</v>
      </c>
      <c r="H5" s="59" t="s">
        <v>294</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71"/>
      <c r="D8" s="71"/>
      <c r="E8" s="71"/>
      <c r="F8" s="71"/>
      <c r="G8" s="71"/>
      <c r="H8" s="71"/>
      <c r="I8" s="71"/>
    </row>
    <row r="9" spans="1:9" x14ac:dyDescent="0.2">
      <c r="A9" s="54" t="s">
        <v>295</v>
      </c>
      <c r="B9" s="54"/>
      <c r="C9" s="71"/>
      <c r="D9" s="71"/>
      <c r="E9" s="71"/>
      <c r="F9" s="71"/>
      <c r="G9" s="71"/>
      <c r="H9" s="71"/>
      <c r="I9" s="71"/>
    </row>
    <row r="10" spans="1:9" x14ac:dyDescent="0.2">
      <c r="A10" s="54" t="s">
        <v>32</v>
      </c>
      <c r="B10" s="54"/>
      <c r="C10" s="71"/>
      <c r="D10" s="71"/>
      <c r="E10" s="71"/>
      <c r="F10" s="71"/>
      <c r="G10" s="71"/>
      <c r="H10" s="71"/>
      <c r="I10" s="71"/>
    </row>
    <row r="11" spans="1:9" x14ac:dyDescent="0.2">
      <c r="A11" s="54" t="s">
        <v>208</v>
      </c>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t="s">
        <v>296</v>
      </c>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10" x14ac:dyDescent="0.2">
      <c r="A17" s="81" t="s">
        <v>297</v>
      </c>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v>249400</v>
      </c>
      <c r="E21" s="2"/>
      <c r="F21" s="2"/>
      <c r="G21" s="2"/>
      <c r="H21" s="2"/>
      <c r="I21" s="2"/>
    </row>
    <row r="22" spans="1:10" x14ac:dyDescent="0.2">
      <c r="A22" s="26" t="s">
        <v>13</v>
      </c>
      <c r="B22" s="25"/>
      <c r="C22" s="24"/>
      <c r="D22" s="2">
        <f t="shared" ref="D22:I22" si="0">C33</f>
        <v>0</v>
      </c>
      <c r="E22" s="2">
        <f t="shared" si="0"/>
        <v>0</v>
      </c>
      <c r="F22" s="2">
        <f t="shared" si="0"/>
        <v>0</v>
      </c>
      <c r="G22" s="2">
        <f t="shared" si="0"/>
        <v>0</v>
      </c>
      <c r="H22" s="2">
        <f t="shared" si="0"/>
        <v>0</v>
      </c>
      <c r="I22" s="2">
        <f t="shared" si="0"/>
        <v>0</v>
      </c>
    </row>
    <row r="23" spans="1:10" x14ac:dyDescent="0.2">
      <c r="A23" s="26" t="s">
        <v>12</v>
      </c>
      <c r="B23" s="25"/>
      <c r="C23" s="2">
        <v>0</v>
      </c>
      <c r="D23" s="2">
        <v>25861</v>
      </c>
      <c r="E23" s="2">
        <v>102447</v>
      </c>
      <c r="F23" s="2">
        <v>96273</v>
      </c>
      <c r="G23" s="2">
        <v>24819</v>
      </c>
      <c r="H23" s="2"/>
      <c r="I23" s="2"/>
      <c r="J23" s="45"/>
    </row>
    <row r="24" spans="1:10" x14ac:dyDescent="0.2">
      <c r="A24" s="26" t="s">
        <v>11</v>
      </c>
      <c r="B24" s="25"/>
      <c r="C24" s="2">
        <v>0</v>
      </c>
      <c r="D24" s="2">
        <v>25861</v>
      </c>
      <c r="E24" s="24">
        <v>102447</v>
      </c>
      <c r="F24" s="24">
        <v>96273</v>
      </c>
      <c r="G24" s="2">
        <v>24819</v>
      </c>
      <c r="H24" s="2"/>
      <c r="I24" s="2"/>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10">
        <v>0</v>
      </c>
      <c r="D35" s="10">
        <v>115073</v>
      </c>
      <c r="E35" s="2">
        <v>92783</v>
      </c>
      <c r="F35" s="2">
        <v>24819</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-115073</v>
      </c>
      <c r="E37" s="88">
        <f t="shared" si="3"/>
        <v>-92783</v>
      </c>
      <c r="F37" s="68">
        <f t="shared" si="3"/>
        <v>-24819</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7B6C0-EE3E-4A2C-B70F-7ED0955A249F}">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63" t="s">
        <v>50</v>
      </c>
      <c r="B2" s="57" t="s">
        <v>49</v>
      </c>
      <c r="C2" s="57"/>
      <c r="D2" s="57"/>
      <c r="E2" s="63"/>
      <c r="F2" s="63"/>
      <c r="G2" s="82" t="s">
        <v>48</v>
      </c>
      <c r="H2" s="57" t="s">
        <v>228</v>
      </c>
      <c r="I2" s="57"/>
    </row>
    <row r="3" spans="1:9" x14ac:dyDescent="0.2">
      <c r="A3" s="63" t="s">
        <v>46</v>
      </c>
      <c r="B3" s="57" t="s">
        <v>196</v>
      </c>
      <c r="C3" s="57"/>
      <c r="D3" s="57"/>
      <c r="E3" s="63"/>
      <c r="F3" s="63"/>
      <c r="G3" s="82" t="s">
        <v>44</v>
      </c>
      <c r="H3" s="83">
        <v>830745</v>
      </c>
      <c r="I3" s="58"/>
    </row>
    <row r="4" spans="1:9" x14ac:dyDescent="0.2">
      <c r="A4" s="63" t="s">
        <v>42</v>
      </c>
      <c r="B4" s="57" t="s">
        <v>298</v>
      </c>
      <c r="C4" s="57"/>
      <c r="D4" s="57"/>
      <c r="E4" s="63"/>
      <c r="F4" s="63"/>
      <c r="G4" s="82" t="s">
        <v>40</v>
      </c>
      <c r="H4" s="57" t="s">
        <v>299</v>
      </c>
      <c r="I4" s="57"/>
    </row>
    <row r="5" spans="1:9" x14ac:dyDescent="0.2">
      <c r="A5" s="63" t="s">
        <v>38</v>
      </c>
      <c r="B5" s="57" t="s">
        <v>68</v>
      </c>
      <c r="C5" s="58"/>
      <c r="D5" s="58"/>
      <c r="E5" s="63"/>
      <c r="F5" s="63"/>
      <c r="G5" s="82" t="s">
        <v>36</v>
      </c>
      <c r="H5" s="58" t="s">
        <v>300</v>
      </c>
      <c r="I5" s="58"/>
    </row>
    <row r="6" spans="1:9" x14ac:dyDescent="0.2">
      <c r="A6" s="63"/>
      <c r="B6" s="63"/>
      <c r="C6" s="63"/>
      <c r="D6" s="63"/>
      <c r="E6" s="63"/>
      <c r="F6" s="63"/>
      <c r="G6" s="63"/>
      <c r="H6" s="63"/>
      <c r="I6" s="63"/>
    </row>
    <row r="7" spans="1:9" x14ac:dyDescent="0.2">
      <c r="A7" s="63"/>
      <c r="B7" s="63"/>
      <c r="C7" s="63"/>
      <c r="D7" s="63"/>
      <c r="E7" s="63"/>
      <c r="F7" s="63"/>
      <c r="G7" s="63"/>
      <c r="H7" s="63"/>
      <c r="I7" s="63"/>
    </row>
    <row r="8" spans="1:9" x14ac:dyDescent="0.2">
      <c r="A8" s="63" t="s">
        <v>34</v>
      </c>
      <c r="B8" s="63"/>
      <c r="C8" s="63"/>
      <c r="D8" s="63"/>
      <c r="E8" s="63"/>
      <c r="F8" s="63"/>
      <c r="G8" s="63"/>
      <c r="H8" s="63"/>
      <c r="I8" s="63"/>
    </row>
    <row r="9" spans="1:9" x14ac:dyDescent="0.2">
      <c r="A9" s="63" t="s">
        <v>301</v>
      </c>
      <c r="B9" s="63"/>
      <c r="C9" s="63"/>
      <c r="D9" s="63"/>
      <c r="E9" s="63"/>
      <c r="F9" s="63"/>
      <c r="G9" s="63"/>
      <c r="H9" s="63"/>
      <c r="I9" s="63"/>
    </row>
    <row r="10" spans="1:9" x14ac:dyDescent="0.2">
      <c r="A10" s="63" t="s">
        <v>32</v>
      </c>
      <c r="B10" s="63"/>
      <c r="C10" s="63"/>
      <c r="D10" s="63"/>
      <c r="E10" s="63"/>
      <c r="F10" s="63"/>
      <c r="G10" s="63"/>
      <c r="H10" s="63"/>
      <c r="I10" s="63"/>
    </row>
    <row r="11" spans="1:9" x14ac:dyDescent="0.2">
      <c r="A11" s="63" t="s">
        <v>208</v>
      </c>
      <c r="B11" s="63"/>
      <c r="C11" s="63"/>
      <c r="D11" s="63"/>
      <c r="E11" s="63"/>
      <c r="F11" s="63"/>
      <c r="G11" s="63"/>
      <c r="H11" s="63"/>
      <c r="I11" s="63"/>
    </row>
    <row r="12" spans="1:9" x14ac:dyDescent="0.2">
      <c r="A12" s="63" t="s">
        <v>30</v>
      </c>
      <c r="B12" s="63"/>
      <c r="C12" s="63"/>
      <c r="D12" s="63"/>
      <c r="E12" s="63"/>
      <c r="F12" s="63"/>
      <c r="G12" s="63"/>
      <c r="H12" s="63"/>
      <c r="I12" s="63"/>
    </row>
    <row r="13" spans="1:9" x14ac:dyDescent="0.2">
      <c r="A13" s="63" t="s">
        <v>302</v>
      </c>
      <c r="B13" s="63"/>
      <c r="C13" s="63"/>
      <c r="D13" s="63"/>
      <c r="E13" s="63"/>
      <c r="F13" s="63"/>
      <c r="G13" s="63"/>
      <c r="H13" s="63"/>
      <c r="I13" s="63"/>
    </row>
    <row r="14" spans="1:9" x14ac:dyDescent="0.2">
      <c r="A14" s="63" t="s">
        <v>27</v>
      </c>
      <c r="B14" s="63"/>
      <c r="C14" s="63"/>
      <c r="D14" s="63"/>
      <c r="E14" s="63"/>
      <c r="F14" s="63"/>
      <c r="G14" s="63"/>
      <c r="H14" s="63"/>
      <c r="I14" s="63"/>
    </row>
    <row r="15" spans="1:9" x14ac:dyDescent="0.2">
      <c r="A15" s="63"/>
      <c r="B15" s="63"/>
      <c r="C15" s="63"/>
      <c r="D15" s="63"/>
      <c r="E15" s="63"/>
      <c r="F15" s="63"/>
      <c r="G15" s="63"/>
      <c r="H15" s="63"/>
      <c r="I15" s="63"/>
    </row>
    <row r="16" spans="1:9" x14ac:dyDescent="0.2">
      <c r="A16" s="63" t="s">
        <v>26</v>
      </c>
      <c r="B16" s="63"/>
      <c r="C16" s="63"/>
      <c r="D16" s="63"/>
      <c r="E16" s="63"/>
      <c r="F16" s="63"/>
      <c r="G16" s="63"/>
      <c r="H16" s="63"/>
      <c r="I16" s="63"/>
    </row>
    <row r="17" spans="1:10" x14ac:dyDescent="0.2">
      <c r="A17" s="63" t="s">
        <v>25</v>
      </c>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v>500000</v>
      </c>
      <c r="E21" s="2"/>
      <c r="F21" s="2"/>
      <c r="G21" s="2"/>
      <c r="H21" s="2"/>
      <c r="I21" s="2"/>
    </row>
    <row r="22" spans="1:10" x14ac:dyDescent="0.2">
      <c r="A22" s="26" t="s">
        <v>13</v>
      </c>
      <c r="B22" s="25"/>
      <c r="C22" s="24"/>
      <c r="D22" s="2">
        <f t="shared" ref="D22:I22" si="0">C33</f>
        <v>0</v>
      </c>
      <c r="E22" s="2">
        <f t="shared" si="0"/>
        <v>34351</v>
      </c>
      <c r="F22" s="2">
        <f t="shared" si="0"/>
        <v>5000</v>
      </c>
      <c r="G22" s="2">
        <f t="shared" si="0"/>
        <v>502</v>
      </c>
      <c r="H22" s="2">
        <f t="shared" si="0"/>
        <v>0</v>
      </c>
      <c r="I22" s="2">
        <f t="shared" si="0"/>
        <v>0</v>
      </c>
    </row>
    <row r="23" spans="1:10" x14ac:dyDescent="0.2">
      <c r="A23" s="26" t="s">
        <v>12</v>
      </c>
      <c r="B23" s="25"/>
      <c r="C23" s="2">
        <v>0</v>
      </c>
      <c r="D23" s="2">
        <v>54994</v>
      </c>
      <c r="E23" s="2">
        <v>10498</v>
      </c>
      <c r="F23" s="2">
        <v>171882</v>
      </c>
      <c r="G23" s="2">
        <f>121692+50000+15934</f>
        <v>187626</v>
      </c>
      <c r="H23" s="2">
        <v>75000</v>
      </c>
      <c r="I23" s="2"/>
      <c r="J23" s="45"/>
    </row>
    <row r="24" spans="1:10" x14ac:dyDescent="0.2">
      <c r="A24" s="26" t="s">
        <v>11</v>
      </c>
      <c r="B24" s="25"/>
      <c r="C24" s="2">
        <v>0</v>
      </c>
      <c r="D24" s="2">
        <v>20643</v>
      </c>
      <c r="E24" s="24">
        <v>39849</v>
      </c>
      <c r="F24" s="24">
        <v>176380</v>
      </c>
      <c r="G24" s="2">
        <v>188128</v>
      </c>
      <c r="H24" s="2">
        <v>75000</v>
      </c>
      <c r="I24" s="2"/>
      <c r="J24" s="45"/>
    </row>
    <row r="25" spans="1:10" x14ac:dyDescent="0.2">
      <c r="A25" s="26"/>
      <c r="B25" s="25"/>
      <c r="C25" s="24"/>
      <c r="D25" s="2"/>
      <c r="E25" s="2"/>
      <c r="F25" s="2"/>
      <c r="G25" s="2"/>
      <c r="H25" s="2"/>
      <c r="I25" s="2"/>
      <c r="J25" s="45"/>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34351</v>
      </c>
      <c r="E33" s="24">
        <f>+E22+E23-E24+E31</f>
        <v>5000</v>
      </c>
      <c r="F33" s="24">
        <f t="shared" si="2"/>
        <v>502</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v>144998</v>
      </c>
      <c r="E35" s="2">
        <f>3500+287043</f>
        <v>290543</v>
      </c>
      <c r="F35" s="2">
        <f>2219+119473</f>
        <v>121692</v>
      </c>
      <c r="G35" s="2">
        <v>50000</v>
      </c>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-110647</v>
      </c>
      <c r="E37" s="88">
        <f t="shared" si="3"/>
        <v>-285543</v>
      </c>
      <c r="F37" s="68">
        <f t="shared" si="3"/>
        <v>-121190</v>
      </c>
      <c r="G37" s="68">
        <f t="shared" si="3"/>
        <v>-50000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15AC3-60AF-4B58-9067-B061C3E2F84C}">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261</v>
      </c>
      <c r="I3" s="59"/>
    </row>
    <row r="4" spans="1:9" x14ac:dyDescent="0.2">
      <c r="A4" s="54" t="s">
        <v>42</v>
      </c>
      <c r="B4" s="55" t="s">
        <v>303</v>
      </c>
      <c r="C4" s="55"/>
      <c r="D4" s="55"/>
      <c r="E4" s="54"/>
      <c r="F4" s="54"/>
      <c r="G4" s="56" t="s">
        <v>40</v>
      </c>
      <c r="H4" s="55" t="s">
        <v>39</v>
      </c>
      <c r="I4" s="55"/>
    </row>
    <row r="5" spans="1:9" x14ac:dyDescent="0.2">
      <c r="A5" s="54" t="s">
        <v>38</v>
      </c>
      <c r="B5" s="55" t="s">
        <v>68</v>
      </c>
      <c r="C5" s="59"/>
      <c r="D5" s="59"/>
      <c r="E5" s="54"/>
      <c r="F5" s="54"/>
      <c r="G5" s="56" t="s">
        <v>36</v>
      </c>
      <c r="H5" s="59" t="s">
        <v>304</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305</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208</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306</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63" t="s">
        <v>25</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v>120000</v>
      </c>
      <c r="E21" s="2"/>
      <c r="F21" s="2"/>
      <c r="G21" s="2"/>
      <c r="H21" s="2"/>
      <c r="I21" s="2"/>
    </row>
    <row r="22" spans="1:9" x14ac:dyDescent="0.2">
      <c r="A22" s="26" t="s">
        <v>13</v>
      </c>
      <c r="B22" s="25"/>
      <c r="C22" s="24"/>
      <c r="D22" s="2">
        <f t="shared" ref="D22:I22" si="0">C33</f>
        <v>0</v>
      </c>
      <c r="E22" s="2">
        <f t="shared" si="0"/>
        <v>0</v>
      </c>
      <c r="F22" s="2">
        <f t="shared" si="0"/>
        <v>0</v>
      </c>
      <c r="G22" s="2">
        <f t="shared" si="0"/>
        <v>86046</v>
      </c>
      <c r="H22" s="2">
        <f t="shared" si="0"/>
        <v>0</v>
      </c>
      <c r="I22" s="2">
        <f t="shared" si="0"/>
        <v>0</v>
      </c>
    </row>
    <row r="23" spans="1:9" x14ac:dyDescent="0.2">
      <c r="A23" s="26" t="s">
        <v>12</v>
      </c>
      <c r="B23" s="25"/>
      <c r="C23" s="24"/>
      <c r="D23" s="2"/>
      <c r="E23" s="2">
        <v>33954</v>
      </c>
      <c r="F23" s="2">
        <v>86046</v>
      </c>
      <c r="G23" s="2"/>
      <c r="H23" s="2"/>
      <c r="I23" s="2"/>
    </row>
    <row r="24" spans="1:9" x14ac:dyDescent="0.2">
      <c r="A24" s="26" t="s">
        <v>11</v>
      </c>
      <c r="B24" s="25"/>
      <c r="C24" s="24"/>
      <c r="D24" s="2"/>
      <c r="E24" s="2">
        <v>33954</v>
      </c>
      <c r="F24" s="24">
        <v>0</v>
      </c>
      <c r="G24" s="2">
        <v>86046</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86046</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v>49850</v>
      </c>
      <c r="E35" s="2">
        <v>54067</v>
      </c>
      <c r="F35" s="2">
        <v>0</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-49850</v>
      </c>
      <c r="E37" s="88">
        <f t="shared" si="3"/>
        <v>-54067</v>
      </c>
      <c r="F37" s="68">
        <f t="shared" si="3"/>
        <v>86046</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F912-D62B-4257-B57D-D0BE2493D377}">
  <sheetPr>
    <pageSetUpPr fitToPage="1"/>
  </sheetPr>
  <dimension ref="A1:I47"/>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171" t="s">
        <v>48</v>
      </c>
      <c r="H2" s="170" t="s">
        <v>512</v>
      </c>
      <c r="I2" s="55"/>
    </row>
    <row r="3" spans="1:9" x14ac:dyDescent="0.2">
      <c r="A3" s="54" t="s">
        <v>46</v>
      </c>
      <c r="B3" s="55" t="s">
        <v>436</v>
      </c>
      <c r="C3" s="55"/>
      <c r="D3" s="55"/>
      <c r="E3" s="71"/>
      <c r="F3" s="54"/>
      <c r="G3" s="171" t="s">
        <v>44</v>
      </c>
      <c r="H3" s="172" t="s">
        <v>513</v>
      </c>
      <c r="I3" s="59"/>
    </row>
    <row r="4" spans="1:9" x14ac:dyDescent="0.2">
      <c r="A4" s="54" t="s">
        <v>42</v>
      </c>
      <c r="B4" s="170" t="s">
        <v>514</v>
      </c>
      <c r="C4" s="55"/>
      <c r="D4" s="55"/>
      <c r="E4" s="71"/>
      <c r="F4" s="54"/>
      <c r="G4" s="171" t="s">
        <v>40</v>
      </c>
      <c r="H4" s="170" t="s">
        <v>39</v>
      </c>
      <c r="I4" s="55"/>
    </row>
    <row r="5" spans="1:9" x14ac:dyDescent="0.2">
      <c r="A5" s="54" t="s">
        <v>38</v>
      </c>
      <c r="B5" s="57" t="s">
        <v>520</v>
      </c>
      <c r="C5" s="59"/>
      <c r="D5" s="59"/>
      <c r="E5" s="71"/>
      <c r="F5" s="54"/>
      <c r="G5" s="171" t="s">
        <v>36</v>
      </c>
      <c r="H5" s="172" t="s">
        <v>521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169" t="s">
        <v>34</v>
      </c>
      <c r="B8" s="169"/>
      <c r="C8" s="169"/>
      <c r="D8" s="169"/>
      <c r="E8" s="169"/>
      <c r="F8" s="169"/>
      <c r="G8" s="169"/>
      <c r="H8" s="71"/>
      <c r="I8" s="71"/>
    </row>
    <row r="9" spans="1:9" x14ac:dyDescent="0.2">
      <c r="A9" s="169" t="s">
        <v>500</v>
      </c>
      <c r="B9" s="169"/>
      <c r="C9" s="169"/>
      <c r="D9" s="169"/>
      <c r="E9" s="169"/>
      <c r="F9" s="169"/>
      <c r="G9" s="169"/>
      <c r="H9" s="71"/>
      <c r="I9" s="71"/>
    </row>
    <row r="10" spans="1:9" x14ac:dyDescent="0.2">
      <c r="A10" s="169"/>
      <c r="B10" s="169"/>
      <c r="C10" s="169"/>
      <c r="D10" s="169"/>
      <c r="E10" s="169"/>
      <c r="F10" s="169"/>
      <c r="G10" s="169"/>
      <c r="H10" s="71"/>
      <c r="I10" s="71"/>
    </row>
    <row r="11" spans="1:9" x14ac:dyDescent="0.2">
      <c r="A11" s="169" t="s">
        <v>32</v>
      </c>
      <c r="B11" s="169"/>
      <c r="C11" s="169"/>
      <c r="D11" s="169"/>
      <c r="E11" s="169"/>
      <c r="F11" s="169"/>
      <c r="G11" s="169"/>
      <c r="H11" s="71"/>
      <c r="I11" s="71"/>
    </row>
    <row r="12" spans="1:9" x14ac:dyDescent="0.2">
      <c r="A12" s="169" t="s">
        <v>517</v>
      </c>
      <c r="B12" s="169"/>
      <c r="C12" s="169"/>
      <c r="D12" s="169"/>
      <c r="E12" s="169"/>
      <c r="F12" s="169"/>
      <c r="G12" s="169"/>
      <c r="H12" s="71"/>
      <c r="I12" s="71"/>
    </row>
    <row r="13" spans="1:9" x14ac:dyDescent="0.2">
      <c r="A13" s="169" t="s">
        <v>30</v>
      </c>
      <c r="B13" s="169"/>
      <c r="C13" s="169"/>
      <c r="D13" s="169"/>
      <c r="E13" s="169"/>
      <c r="F13" s="169"/>
      <c r="G13" s="169"/>
      <c r="H13" s="71"/>
      <c r="I13" s="71"/>
    </row>
    <row r="14" spans="1:9" x14ac:dyDescent="0.2">
      <c r="A14" s="169" t="s">
        <v>518</v>
      </c>
      <c r="B14" s="169"/>
      <c r="C14" s="169"/>
      <c r="D14" s="169"/>
      <c r="E14" s="169"/>
      <c r="F14" s="169"/>
      <c r="G14" s="169"/>
      <c r="H14" s="71"/>
      <c r="I14" s="71"/>
    </row>
    <row r="15" spans="1:9" x14ac:dyDescent="0.2">
      <c r="A15" s="54"/>
      <c r="B15" s="54"/>
      <c r="C15" s="71"/>
      <c r="D15" s="71"/>
      <c r="E15" s="71"/>
      <c r="F15" s="71"/>
      <c r="G15" s="71"/>
      <c r="H15" s="71"/>
      <c r="I15" s="71"/>
    </row>
    <row r="16" spans="1:9" x14ac:dyDescent="0.2">
      <c r="A16" s="169"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63" t="s">
        <v>26</v>
      </c>
      <c r="C18" s="71"/>
      <c r="D18" s="71"/>
      <c r="E18" s="71"/>
      <c r="F18" s="71"/>
      <c r="G18" s="71"/>
      <c r="H18" s="71"/>
      <c r="I18" s="71"/>
    </row>
    <row r="19" spans="1:9" x14ac:dyDescent="0.2">
      <c r="A19" s="178" t="s">
        <v>522</v>
      </c>
      <c r="B19" s="46"/>
      <c r="C19" s="46"/>
      <c r="D19" s="46"/>
      <c r="E19" s="46"/>
      <c r="F19" s="46"/>
      <c r="G19" s="46"/>
      <c r="H19" s="46"/>
      <c r="I19" s="46"/>
    </row>
    <row r="20" spans="1:9" x14ac:dyDescent="0.2">
      <c r="A20" s="39" t="s">
        <v>24</v>
      </c>
      <c r="B20" s="38"/>
      <c r="C20" s="38"/>
      <c r="D20" s="38"/>
      <c r="E20" s="38"/>
      <c r="F20" s="38"/>
      <c r="G20" s="96"/>
      <c r="H20" s="96"/>
      <c r="I20" s="97"/>
    </row>
    <row r="21" spans="1:9" x14ac:dyDescent="0.2">
      <c r="A21" s="8"/>
      <c r="B21" s="7"/>
      <c r="C21" s="36" t="s">
        <v>23</v>
      </c>
      <c r="D21" s="36" t="s">
        <v>22</v>
      </c>
      <c r="E21" s="36" t="s">
        <v>21</v>
      </c>
      <c r="F21" s="36" t="s">
        <v>20</v>
      </c>
      <c r="G21" s="84" t="s">
        <v>19</v>
      </c>
      <c r="H21" s="84" t="s">
        <v>18</v>
      </c>
      <c r="I21" s="84" t="s">
        <v>17</v>
      </c>
    </row>
    <row r="22" spans="1:9" x14ac:dyDescent="0.2">
      <c r="A22" s="8"/>
      <c r="B22" s="7"/>
      <c r="C22" s="35" t="s">
        <v>16</v>
      </c>
      <c r="D22" s="34" t="s">
        <v>16</v>
      </c>
      <c r="E22" s="33" t="s">
        <v>16</v>
      </c>
      <c r="F22" s="33" t="s">
        <v>16</v>
      </c>
      <c r="G22" s="67" t="s">
        <v>15</v>
      </c>
      <c r="H22" s="67" t="s">
        <v>15</v>
      </c>
      <c r="I22" s="67" t="s">
        <v>15</v>
      </c>
    </row>
    <row r="23" spans="1:9" x14ac:dyDescent="0.2">
      <c r="A23" s="8" t="s">
        <v>14</v>
      </c>
      <c r="B23" s="7"/>
      <c r="C23" s="23"/>
      <c r="D23" s="1">
        <v>8000</v>
      </c>
      <c r="E23" s="1"/>
      <c r="F23" s="1"/>
      <c r="G23" s="2"/>
      <c r="H23" s="2">
        <v>0</v>
      </c>
      <c r="I23" s="2">
        <v>0</v>
      </c>
    </row>
    <row r="24" spans="1:9" x14ac:dyDescent="0.2">
      <c r="A24" s="8" t="s">
        <v>13</v>
      </c>
      <c r="B24" s="7"/>
      <c r="C24" s="23"/>
      <c r="D24" s="1">
        <f t="shared" ref="D24:I24" si="0">C35</f>
        <v>0</v>
      </c>
      <c r="E24" s="1">
        <f t="shared" si="0"/>
        <v>1954</v>
      </c>
      <c r="F24" s="1">
        <f t="shared" si="0"/>
        <v>2535</v>
      </c>
      <c r="G24" s="2">
        <f t="shared" si="0"/>
        <v>2535</v>
      </c>
      <c r="H24" s="2">
        <f t="shared" si="0"/>
        <v>2535</v>
      </c>
      <c r="I24" s="2">
        <f t="shared" si="0"/>
        <v>2535</v>
      </c>
    </row>
    <row r="25" spans="1:9" x14ac:dyDescent="0.2">
      <c r="A25" s="8" t="s">
        <v>12</v>
      </c>
      <c r="B25" s="7"/>
      <c r="C25" s="23"/>
      <c r="D25" s="1">
        <v>2272</v>
      </c>
      <c r="E25" s="1">
        <v>4376</v>
      </c>
      <c r="F25" s="1"/>
      <c r="G25" s="2">
        <v>0</v>
      </c>
      <c r="H25" s="2">
        <v>0</v>
      </c>
      <c r="I25" s="2">
        <v>0</v>
      </c>
    </row>
    <row r="26" spans="1:9" x14ac:dyDescent="0.2">
      <c r="A26" s="8" t="s">
        <v>11</v>
      </c>
      <c r="B26" s="7"/>
      <c r="C26" s="23"/>
      <c r="D26" s="1">
        <v>318</v>
      </c>
      <c r="E26" s="23">
        <v>3795</v>
      </c>
      <c r="F26" s="23"/>
      <c r="G26" s="2">
        <v>0</v>
      </c>
      <c r="H26" s="2">
        <v>0</v>
      </c>
      <c r="I26" s="2">
        <v>0</v>
      </c>
    </row>
    <row r="27" spans="1:9" x14ac:dyDescent="0.2">
      <c r="A27" s="8"/>
      <c r="B27" s="7"/>
      <c r="C27" s="23"/>
      <c r="D27" s="1"/>
      <c r="E27" s="1"/>
      <c r="F27" s="1"/>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v>0</v>
      </c>
      <c r="D30" s="2">
        <v>0</v>
      </c>
      <c r="E30" s="2">
        <v>0</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0</v>
      </c>
      <c r="F33" s="24">
        <f t="shared" si="1"/>
        <v>0</v>
      </c>
      <c r="G33" s="24">
        <f t="shared" si="1"/>
        <v>0</v>
      </c>
      <c r="H33" s="24">
        <f t="shared" si="1"/>
        <v>0</v>
      </c>
      <c r="I33" s="24">
        <f t="shared" si="1"/>
        <v>0</v>
      </c>
    </row>
    <row r="34" spans="1:9" x14ac:dyDescent="0.2">
      <c r="A34" s="8"/>
      <c r="B34" s="7"/>
      <c r="C34" s="23"/>
      <c r="D34" s="1"/>
      <c r="E34" s="1"/>
      <c r="F34" s="1"/>
      <c r="G34" s="2"/>
      <c r="H34" s="2"/>
      <c r="I34" s="2"/>
    </row>
    <row r="35" spans="1:9" x14ac:dyDescent="0.2">
      <c r="A35" s="8" t="s">
        <v>7</v>
      </c>
      <c r="B35" s="7"/>
      <c r="C35" s="23">
        <f>+C24+C25-C26+C33</f>
        <v>0</v>
      </c>
      <c r="D35" s="23">
        <f t="shared" ref="D35:I35" si="2">+D24+D25-D26+D33</f>
        <v>1954</v>
      </c>
      <c r="E35" s="23">
        <f>+E24+E25-E26+E33</f>
        <v>2535</v>
      </c>
      <c r="F35" s="23">
        <f t="shared" si="2"/>
        <v>2535</v>
      </c>
      <c r="G35" s="24">
        <f>+G24+G25-G26+G33</f>
        <v>2535</v>
      </c>
      <c r="H35" s="24">
        <f>+H24+H25-H26+H33</f>
        <v>2535</v>
      </c>
      <c r="I35" s="24">
        <f t="shared" si="2"/>
        <v>2535</v>
      </c>
    </row>
    <row r="36" spans="1:9" x14ac:dyDescent="0.2">
      <c r="A36" s="22"/>
      <c r="B36" s="11"/>
      <c r="C36" s="21"/>
      <c r="D36" s="9"/>
      <c r="E36" s="9"/>
      <c r="F36" s="1"/>
      <c r="G36" s="2"/>
      <c r="H36" s="2"/>
      <c r="I36" s="2"/>
    </row>
    <row r="37" spans="1:9" x14ac:dyDescent="0.2">
      <c r="A37" s="8" t="s">
        <v>6</v>
      </c>
      <c r="B37" s="7"/>
      <c r="C37" s="21">
        <v>0</v>
      </c>
      <c r="D37" s="9">
        <v>350</v>
      </c>
      <c r="E37" s="9">
        <v>0</v>
      </c>
      <c r="F37" s="1">
        <v>0</v>
      </c>
      <c r="G37" s="2">
        <v>0</v>
      </c>
      <c r="H37" s="2">
        <v>0</v>
      </c>
      <c r="I37" s="2">
        <v>0</v>
      </c>
    </row>
    <row r="38" spans="1:9" x14ac:dyDescent="0.2">
      <c r="A38" s="22"/>
      <c r="B38" s="11"/>
      <c r="C38" s="21"/>
      <c r="D38" s="9"/>
      <c r="E38" s="9"/>
      <c r="F38" s="1"/>
      <c r="G38" s="1"/>
      <c r="H38" s="1"/>
      <c r="I38" s="1"/>
    </row>
    <row r="39" spans="1:9" x14ac:dyDescent="0.2">
      <c r="A39" s="8" t="s">
        <v>5</v>
      </c>
      <c r="B39" s="5"/>
      <c r="C39" s="20">
        <f>C35-C37</f>
        <v>0</v>
      </c>
      <c r="D39" s="20">
        <f t="shared" ref="D39:I39" si="3">D35-D37</f>
        <v>1604</v>
      </c>
      <c r="E39" s="20">
        <f t="shared" si="3"/>
        <v>2535</v>
      </c>
      <c r="F39" s="19">
        <f t="shared" si="3"/>
        <v>2535</v>
      </c>
      <c r="G39" s="19">
        <f t="shared" si="3"/>
        <v>2535</v>
      </c>
      <c r="H39" s="19">
        <f t="shared" si="3"/>
        <v>2535</v>
      </c>
      <c r="I39" s="19">
        <f t="shared" si="3"/>
        <v>2535</v>
      </c>
    </row>
    <row r="40" spans="1:9" x14ac:dyDescent="0.2">
      <c r="A40" s="18"/>
      <c r="B40" s="18"/>
      <c r="C40" s="17"/>
      <c r="D40" s="17"/>
      <c r="E40" s="17"/>
      <c r="F40" s="17"/>
      <c r="G40" s="17"/>
      <c r="H40" s="17"/>
      <c r="I40" s="17"/>
    </row>
    <row r="41" spans="1:9" x14ac:dyDescent="0.2">
      <c r="A41" s="16" t="s">
        <v>4</v>
      </c>
      <c r="B41" s="15"/>
      <c r="C41" s="14"/>
      <c r="D41" s="14"/>
      <c r="E41" s="13"/>
      <c r="F41" s="13"/>
      <c r="G41" s="13"/>
      <c r="H41" s="13"/>
      <c r="I41" s="13"/>
    </row>
    <row r="42" spans="1:9" x14ac:dyDescent="0.2">
      <c r="A42" s="12" t="s">
        <v>3</v>
      </c>
      <c r="B42" s="11"/>
      <c r="C42" s="10"/>
      <c r="D42" s="10"/>
      <c r="E42" s="9"/>
      <c r="F42" s="9"/>
      <c r="G42" s="9"/>
      <c r="H42" s="9"/>
      <c r="I42" s="9"/>
    </row>
    <row r="43" spans="1:9" x14ac:dyDescent="0.2">
      <c r="A43" s="8"/>
      <c r="B43" s="7"/>
      <c r="C43" s="1"/>
      <c r="D43" s="1"/>
      <c r="E43" s="1"/>
      <c r="F43" s="1"/>
      <c r="G43" s="1"/>
      <c r="H43" s="1"/>
      <c r="I43" s="1"/>
    </row>
    <row r="44" spans="1:9" x14ac:dyDescent="0.2">
      <c r="A44" s="8" t="s">
        <v>2</v>
      </c>
      <c r="B44" s="7"/>
      <c r="C44" s="2"/>
      <c r="D44" s="2"/>
      <c r="E44" s="1"/>
      <c r="F44" s="1"/>
      <c r="G44" s="1"/>
      <c r="H44" s="1"/>
      <c r="I44" s="1"/>
    </row>
    <row r="45" spans="1:9" x14ac:dyDescent="0.2">
      <c r="A45" s="8"/>
      <c r="B45" s="7"/>
      <c r="C45" s="2"/>
      <c r="D45" s="2"/>
      <c r="E45" s="1"/>
      <c r="F45" s="1"/>
      <c r="G45" s="1"/>
      <c r="H45" s="1"/>
      <c r="I45" s="1"/>
    </row>
    <row r="46" spans="1:9" x14ac:dyDescent="0.2">
      <c r="A46" s="6" t="s">
        <v>1</v>
      </c>
      <c r="B46" s="5"/>
      <c r="C46" s="2"/>
      <c r="D46" s="2"/>
      <c r="E46" s="1"/>
      <c r="F46" s="1"/>
      <c r="G46" s="1"/>
      <c r="H46" s="1"/>
      <c r="I46" s="1"/>
    </row>
    <row r="47" spans="1:9" x14ac:dyDescent="0.2">
      <c r="A47" s="4" t="s">
        <v>0</v>
      </c>
      <c r="B47" s="3"/>
      <c r="C47" s="2"/>
      <c r="D47" s="2"/>
      <c r="E47" s="1"/>
      <c r="F47" s="1"/>
      <c r="G47" s="1"/>
      <c r="H47" s="1"/>
      <c r="I47" s="1"/>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F604B-4355-4852-8F7B-2EBD9609FABF}">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195</v>
      </c>
      <c r="I2" s="55"/>
    </row>
    <row r="3" spans="1:9" x14ac:dyDescent="0.2">
      <c r="A3" s="54" t="s">
        <v>46</v>
      </c>
      <c r="B3" s="55" t="s">
        <v>196</v>
      </c>
      <c r="C3" s="55"/>
      <c r="D3" s="55"/>
      <c r="E3" s="71"/>
      <c r="F3" s="54"/>
      <c r="G3" s="56" t="s">
        <v>44</v>
      </c>
      <c r="H3" s="58" t="s">
        <v>197</v>
      </c>
      <c r="I3" s="59"/>
    </row>
    <row r="4" spans="1:9" x14ac:dyDescent="0.2">
      <c r="A4" s="54" t="s">
        <v>42</v>
      </c>
      <c r="B4" s="57" t="s">
        <v>198</v>
      </c>
      <c r="C4" s="55"/>
      <c r="D4" s="55"/>
      <c r="E4" s="71"/>
      <c r="F4" s="54"/>
      <c r="G4" s="56" t="s">
        <v>40</v>
      </c>
      <c r="H4" s="55" t="s">
        <v>39</v>
      </c>
      <c r="I4" s="55"/>
    </row>
    <row r="5" spans="1:9" x14ac:dyDescent="0.2">
      <c r="A5" s="54" t="s">
        <v>38</v>
      </c>
      <c r="B5" s="57" t="s">
        <v>199</v>
      </c>
      <c r="C5" s="59"/>
      <c r="D5" s="59"/>
      <c r="E5" s="71"/>
      <c r="F5" s="54"/>
      <c r="G5" s="56" t="s">
        <v>36</v>
      </c>
      <c r="H5" s="59" t="s">
        <v>200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54"/>
      <c r="B9" s="54"/>
      <c r="C9" s="71"/>
      <c r="D9" s="71"/>
      <c r="E9" s="71"/>
      <c r="F9" s="71"/>
      <c r="G9" s="71"/>
      <c r="H9" s="71"/>
      <c r="I9" s="71"/>
    </row>
    <row r="10" spans="1:9" x14ac:dyDescent="0.2">
      <c r="A10" s="54" t="s">
        <v>32</v>
      </c>
      <c r="B10" s="54"/>
      <c r="C10" s="71"/>
      <c r="D10" s="71"/>
      <c r="E10" s="71"/>
      <c r="F10" s="71"/>
      <c r="G10" s="71"/>
      <c r="H10" s="71"/>
      <c r="I10" s="71"/>
    </row>
    <row r="11" spans="1:9" x14ac:dyDescent="0.2">
      <c r="A11" s="54"/>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54"/>
      <c r="B13" s="54"/>
      <c r="C13" s="71"/>
      <c r="D13" s="71"/>
      <c r="E13" s="71"/>
      <c r="F13" s="71"/>
      <c r="G13" s="71"/>
      <c r="H13" s="71"/>
      <c r="I13" s="71"/>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63" t="s">
        <v>201</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c r="I21" s="2"/>
    </row>
    <row r="22" spans="1:9" x14ac:dyDescent="0.2">
      <c r="A22" s="26" t="s">
        <v>13</v>
      </c>
      <c r="B22" s="25"/>
      <c r="C22" s="24">
        <v>195459</v>
      </c>
      <c r="D22" s="2">
        <f t="shared" ref="D22:I22" si="0">C33</f>
        <v>215656</v>
      </c>
      <c r="E22" s="2">
        <f t="shared" si="0"/>
        <v>215656</v>
      </c>
      <c r="F22" s="2">
        <f t="shared" si="0"/>
        <v>13436</v>
      </c>
      <c r="G22" s="2">
        <f t="shared" si="0"/>
        <v>13436</v>
      </c>
      <c r="H22" s="2">
        <f t="shared" si="0"/>
        <v>0</v>
      </c>
      <c r="I22" s="2">
        <f t="shared" si="0"/>
        <v>0</v>
      </c>
    </row>
    <row r="23" spans="1:9" x14ac:dyDescent="0.2">
      <c r="A23" s="26" t="s">
        <v>12</v>
      </c>
      <c r="B23" s="25"/>
      <c r="C23" s="2">
        <v>41991</v>
      </c>
      <c r="D23" s="2">
        <v>0</v>
      </c>
      <c r="E23" s="2">
        <v>0</v>
      </c>
      <c r="F23" s="2">
        <v>0</v>
      </c>
      <c r="G23" s="2"/>
      <c r="H23" s="2"/>
      <c r="I23" s="2"/>
    </row>
    <row r="24" spans="1:9" x14ac:dyDescent="0.2">
      <c r="A24" s="26" t="s">
        <v>11</v>
      </c>
      <c r="B24" s="25"/>
      <c r="C24" s="2">
        <v>21794</v>
      </c>
      <c r="D24" s="2">
        <v>0</v>
      </c>
      <c r="E24" s="24">
        <v>0</v>
      </c>
      <c r="F24" s="24">
        <v>0</v>
      </c>
      <c r="G24" s="2">
        <v>13436</v>
      </c>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v>-202220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-202220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215656</v>
      </c>
      <c r="D33" s="24">
        <f t="shared" ref="D33:I33" si="2">+D22+D23-D24+D31</f>
        <v>215656</v>
      </c>
      <c r="E33" s="24">
        <f>+E22+E23-E24+E31</f>
        <v>13436</v>
      </c>
      <c r="F33" s="24">
        <f t="shared" si="2"/>
        <v>13436</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v>5206</v>
      </c>
      <c r="D35" s="10">
        <v>0</v>
      </c>
      <c r="E35" s="10">
        <v>0</v>
      </c>
      <c r="F35" s="2">
        <v>0</v>
      </c>
      <c r="G35" s="2"/>
      <c r="H35" s="2"/>
      <c r="I35" s="2"/>
    </row>
    <row r="36" spans="1:9" x14ac:dyDescent="0.2">
      <c r="A36" s="28"/>
      <c r="B36" s="27"/>
      <c r="C36" s="86"/>
      <c r="D36" s="10"/>
      <c r="E36" s="10"/>
      <c r="F36" s="2"/>
      <c r="G36" s="2"/>
      <c r="H36" s="2"/>
      <c r="I36" s="2"/>
    </row>
    <row r="37" spans="1:9" x14ac:dyDescent="0.2">
      <c r="A37" s="26" t="s">
        <v>5</v>
      </c>
      <c r="B37" s="87"/>
      <c r="C37" s="88">
        <f>C33-C35</f>
        <v>210450</v>
      </c>
      <c r="D37" s="88">
        <f t="shared" ref="D37:I37" si="3">D33-D35</f>
        <v>215656</v>
      </c>
      <c r="E37" s="88">
        <f t="shared" si="3"/>
        <v>13436</v>
      </c>
      <c r="F37" s="68">
        <f t="shared" si="3"/>
        <v>13436</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CAD27-6EA9-4BE6-A84E-5937953AA688}">
  <sheetPr>
    <pageSetUpPr fitToPage="1"/>
  </sheetPr>
  <dimension ref="A1:I46"/>
  <sheetViews>
    <sheetView zoomScaleNormal="100" workbookViewId="0">
      <selection activeCell="L34" sqref="L34"/>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567</v>
      </c>
      <c r="I2" s="55"/>
    </row>
    <row r="3" spans="1:9" x14ac:dyDescent="0.2">
      <c r="A3" s="54" t="s">
        <v>46</v>
      </c>
      <c r="B3" s="55" t="s">
        <v>568</v>
      </c>
      <c r="C3" s="55"/>
      <c r="D3" s="55"/>
      <c r="E3" s="71"/>
      <c r="F3" s="54"/>
      <c r="G3" s="56" t="s">
        <v>44</v>
      </c>
      <c r="H3" s="58" t="s">
        <v>569</v>
      </c>
      <c r="I3" s="59"/>
    </row>
    <row r="4" spans="1:9" x14ac:dyDescent="0.2">
      <c r="A4" s="54" t="s">
        <v>42</v>
      </c>
      <c r="B4" s="57" t="s">
        <v>589</v>
      </c>
      <c r="C4" s="55"/>
      <c r="D4" s="55"/>
      <c r="E4" s="71"/>
      <c r="F4" s="54"/>
      <c r="G4" s="56" t="s">
        <v>40</v>
      </c>
      <c r="H4" s="55" t="s">
        <v>39</v>
      </c>
      <c r="I4" s="55"/>
    </row>
    <row r="5" spans="1:9" x14ac:dyDescent="0.2">
      <c r="A5" s="54" t="s">
        <v>38</v>
      </c>
      <c r="B5" s="57" t="s">
        <v>68</v>
      </c>
      <c r="C5" s="59"/>
      <c r="D5" s="59"/>
      <c r="E5" s="71"/>
      <c r="F5" s="54"/>
      <c r="G5" s="56" t="s">
        <v>36</v>
      </c>
      <c r="H5" s="59" t="s">
        <v>590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63" t="s">
        <v>591</v>
      </c>
      <c r="B9" s="54"/>
      <c r="C9" s="71"/>
      <c r="D9" s="71"/>
      <c r="E9" s="71"/>
      <c r="F9" s="71"/>
      <c r="G9" s="71"/>
      <c r="H9" s="71"/>
      <c r="I9" s="71"/>
    </row>
    <row r="10" spans="1:9" x14ac:dyDescent="0.2">
      <c r="A10" s="54" t="s">
        <v>32</v>
      </c>
      <c r="B10" s="54"/>
      <c r="C10" s="71"/>
      <c r="D10" s="71"/>
      <c r="E10" s="71"/>
      <c r="F10" s="71"/>
      <c r="G10" s="71"/>
      <c r="H10" s="71"/>
      <c r="I10" s="71"/>
    </row>
    <row r="11" spans="1:9" x14ac:dyDescent="0.2">
      <c r="A11" s="63" t="s">
        <v>592</v>
      </c>
      <c r="B11" s="54"/>
      <c r="C11" s="71"/>
      <c r="D11" s="71"/>
      <c r="E11" s="71"/>
      <c r="F11" s="71"/>
      <c r="G11" s="71"/>
      <c r="H11" s="71"/>
      <c r="I11" s="71"/>
    </row>
    <row r="12" spans="1:9" x14ac:dyDescent="0.2">
      <c r="A12" s="54" t="s">
        <v>30</v>
      </c>
      <c r="B12" s="54"/>
      <c r="C12" s="71"/>
      <c r="D12" s="71"/>
      <c r="E12" s="71"/>
      <c r="F12" s="71"/>
      <c r="G12" s="71"/>
      <c r="H12" s="71"/>
      <c r="I12" s="71"/>
    </row>
    <row r="13" spans="1:9" x14ac:dyDescent="0.2">
      <c r="A13" s="63" t="s">
        <v>593</v>
      </c>
      <c r="B13" s="54"/>
      <c r="C13" s="71"/>
      <c r="D13" s="71"/>
      <c r="E13" s="71"/>
      <c r="F13" s="71"/>
      <c r="G13" s="71"/>
      <c r="H13" s="71"/>
      <c r="I13" s="71"/>
    </row>
    <row r="14" spans="1:9" x14ac:dyDescent="0.2">
      <c r="A14" s="63" t="s">
        <v>594</v>
      </c>
      <c r="B14" s="54"/>
      <c r="C14" s="71"/>
      <c r="D14" s="71"/>
      <c r="E14" s="71"/>
      <c r="F14" s="71"/>
      <c r="G14" s="71"/>
      <c r="H14" s="71"/>
      <c r="I14" s="71"/>
    </row>
    <row r="15" spans="1:9" x14ac:dyDescent="0.2">
      <c r="A15" s="63" t="s">
        <v>27</v>
      </c>
      <c r="B15" s="54"/>
      <c r="C15" s="71"/>
      <c r="D15" s="71"/>
      <c r="E15" s="71"/>
      <c r="F15" s="71"/>
      <c r="G15" s="71"/>
      <c r="H15" s="71"/>
      <c r="I15" s="71"/>
    </row>
    <row r="16" spans="1:9" x14ac:dyDescent="0.2">
      <c r="A16" s="54"/>
      <c r="B16" s="54"/>
      <c r="C16" s="71"/>
      <c r="D16" s="71"/>
      <c r="E16" s="71"/>
      <c r="F16" s="71"/>
      <c r="G16" s="71"/>
      <c r="H16" s="71"/>
      <c r="I16" s="71"/>
    </row>
    <row r="17" spans="1:9" x14ac:dyDescent="0.2">
      <c r="A17" s="63" t="s">
        <v>26</v>
      </c>
      <c r="B17" s="54"/>
      <c r="C17" s="71"/>
      <c r="D17" s="71"/>
      <c r="E17" s="71"/>
      <c r="F17" s="71"/>
      <c r="G17" s="71"/>
      <c r="H17" s="71"/>
      <c r="I17" s="71"/>
    </row>
    <row r="18" spans="1:9" x14ac:dyDescent="0.2">
      <c r="A18" s="81" t="s">
        <v>595</v>
      </c>
      <c r="B18" s="71"/>
      <c r="C18" s="71"/>
      <c r="D18" s="71"/>
      <c r="E18" s="71"/>
      <c r="F18" s="71"/>
      <c r="G18" s="71"/>
      <c r="H18" s="71"/>
      <c r="I18" s="71"/>
    </row>
    <row r="19" spans="1:9" x14ac:dyDescent="0.2">
      <c r="A19" s="161" t="s">
        <v>24</v>
      </c>
      <c r="B19" s="162"/>
      <c r="C19" s="162"/>
      <c r="D19" s="162"/>
      <c r="E19" s="162"/>
      <c r="F19" s="162"/>
      <c r="G19" s="96"/>
      <c r="H19" s="96"/>
      <c r="I19" s="97"/>
    </row>
    <row r="20" spans="1:9" x14ac:dyDescent="0.2">
      <c r="A20" s="8"/>
      <c r="B20" s="7"/>
      <c r="C20" s="36" t="s">
        <v>23</v>
      </c>
      <c r="D20" s="36" t="s">
        <v>22</v>
      </c>
      <c r="E20" s="36" t="s">
        <v>21</v>
      </c>
      <c r="F20" s="36" t="s">
        <v>20</v>
      </c>
      <c r="G20" s="84" t="s">
        <v>19</v>
      </c>
      <c r="H20" s="84" t="s">
        <v>18</v>
      </c>
      <c r="I20" s="84" t="s">
        <v>17</v>
      </c>
    </row>
    <row r="21" spans="1:9" x14ac:dyDescent="0.2">
      <c r="A21" s="8"/>
      <c r="B21" s="7"/>
      <c r="C21" s="35" t="s">
        <v>16</v>
      </c>
      <c r="D21" s="34" t="s">
        <v>16</v>
      </c>
      <c r="E21" s="33" t="s">
        <v>16</v>
      </c>
      <c r="F21" s="33" t="s">
        <v>16</v>
      </c>
      <c r="G21" s="67" t="s">
        <v>15</v>
      </c>
      <c r="H21" s="67" t="s">
        <v>15</v>
      </c>
      <c r="I21" s="67" t="s">
        <v>15</v>
      </c>
    </row>
    <row r="22" spans="1:9" x14ac:dyDescent="0.2">
      <c r="A22" s="8" t="s">
        <v>14</v>
      </c>
      <c r="B22" s="7"/>
      <c r="C22" s="23"/>
      <c r="D22" s="1">
        <v>337550</v>
      </c>
      <c r="E22" s="1"/>
      <c r="F22" s="1"/>
      <c r="G22" s="2"/>
      <c r="H22" s="2">
        <v>0</v>
      </c>
      <c r="I22" s="2">
        <v>0</v>
      </c>
    </row>
    <row r="23" spans="1:9" x14ac:dyDescent="0.2">
      <c r="A23" s="8" t="s">
        <v>13</v>
      </c>
      <c r="B23" s="7"/>
      <c r="C23" s="23"/>
      <c r="D23" s="1">
        <f t="shared" ref="D23:I23" si="0">C34</f>
        <v>0</v>
      </c>
      <c r="E23" s="1">
        <f t="shared" si="0"/>
        <v>0</v>
      </c>
      <c r="F23" s="1">
        <f t="shared" si="0"/>
        <v>0</v>
      </c>
      <c r="G23" s="2">
        <f t="shared" si="0"/>
        <v>0</v>
      </c>
      <c r="H23" s="2">
        <f t="shared" si="0"/>
        <v>0</v>
      </c>
      <c r="I23" s="2">
        <f t="shared" si="0"/>
        <v>0</v>
      </c>
    </row>
    <row r="24" spans="1:9" x14ac:dyDescent="0.2">
      <c r="A24" s="8" t="s">
        <v>12</v>
      </c>
      <c r="B24" s="7"/>
      <c r="C24" s="23"/>
      <c r="D24" s="1">
        <v>0</v>
      </c>
      <c r="E24" s="1">
        <v>181957</v>
      </c>
      <c r="F24" s="1">
        <v>90978</v>
      </c>
      <c r="G24" s="2">
        <v>20000</v>
      </c>
      <c r="H24" s="2">
        <v>0</v>
      </c>
      <c r="I24" s="2">
        <v>0</v>
      </c>
    </row>
    <row r="25" spans="1:9" x14ac:dyDescent="0.2">
      <c r="A25" s="8" t="s">
        <v>11</v>
      </c>
      <c r="B25" s="7"/>
      <c r="C25" s="23"/>
      <c r="D25" s="1">
        <v>0</v>
      </c>
      <c r="E25" s="1">
        <v>181957</v>
      </c>
      <c r="F25" s="23">
        <v>90978</v>
      </c>
      <c r="G25" s="2">
        <v>20000</v>
      </c>
      <c r="H25" s="2">
        <v>0</v>
      </c>
      <c r="I25" s="2">
        <v>0</v>
      </c>
    </row>
    <row r="26" spans="1:9" x14ac:dyDescent="0.2">
      <c r="A26" s="8"/>
      <c r="B26" s="7"/>
      <c r="C26" s="23"/>
      <c r="D26" s="1"/>
      <c r="E26" s="1"/>
      <c r="F26" s="1"/>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v>0</v>
      </c>
      <c r="D29" s="2">
        <v>0</v>
      </c>
      <c r="E29" s="2">
        <v>0</v>
      </c>
      <c r="F29" s="2">
        <v>0</v>
      </c>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8"/>
      <c r="B33" s="7"/>
      <c r="C33" s="23"/>
      <c r="D33" s="1"/>
      <c r="E33" s="1"/>
      <c r="F33" s="1"/>
      <c r="G33" s="2"/>
      <c r="H33" s="2"/>
      <c r="I33" s="2"/>
    </row>
    <row r="34" spans="1:9" x14ac:dyDescent="0.2">
      <c r="A34" s="8" t="s">
        <v>7</v>
      </c>
      <c r="B34" s="7"/>
      <c r="C34" s="23">
        <f>+C23+C24-C25+C32</f>
        <v>0</v>
      </c>
      <c r="D34" s="23">
        <f t="shared" ref="D34:I34" si="2">+D23+D24-D25+D32</f>
        <v>0</v>
      </c>
      <c r="E34" s="23">
        <f>+E23+E24-E25+E32</f>
        <v>0</v>
      </c>
      <c r="F34" s="23">
        <f t="shared" si="2"/>
        <v>0</v>
      </c>
      <c r="G34" s="24">
        <f>+G23+G24-G25+G32</f>
        <v>0</v>
      </c>
      <c r="H34" s="24">
        <f>+H23+H24-H25+H32</f>
        <v>0</v>
      </c>
      <c r="I34" s="24">
        <f t="shared" si="2"/>
        <v>0</v>
      </c>
    </row>
    <row r="35" spans="1:9" x14ac:dyDescent="0.2">
      <c r="A35" s="22"/>
      <c r="B35" s="11"/>
      <c r="C35" s="21"/>
      <c r="D35" s="9"/>
      <c r="E35" s="9"/>
      <c r="F35" s="1"/>
      <c r="G35" s="2"/>
      <c r="H35" s="2"/>
      <c r="I35" s="2"/>
    </row>
    <row r="36" spans="1:9" x14ac:dyDescent="0.2">
      <c r="A36" s="8" t="s">
        <v>6</v>
      </c>
      <c r="B36" s="7"/>
      <c r="C36" s="21">
        <v>0</v>
      </c>
      <c r="D36" s="9">
        <v>272936</v>
      </c>
      <c r="E36" s="9">
        <v>90978</v>
      </c>
      <c r="F36" s="1">
        <v>36335</v>
      </c>
      <c r="G36" s="2">
        <v>0</v>
      </c>
      <c r="H36" s="2">
        <v>0</v>
      </c>
      <c r="I36" s="2">
        <v>0</v>
      </c>
    </row>
    <row r="37" spans="1:9" x14ac:dyDescent="0.2">
      <c r="A37" s="22"/>
      <c r="B37" s="11"/>
      <c r="C37" s="21"/>
      <c r="D37" s="9"/>
      <c r="E37" s="9"/>
      <c r="F37" s="1"/>
      <c r="G37" s="2"/>
      <c r="H37" s="2"/>
      <c r="I37" s="2"/>
    </row>
    <row r="38" spans="1:9" x14ac:dyDescent="0.2">
      <c r="A38" s="8" t="s">
        <v>5</v>
      </c>
      <c r="B38" s="5"/>
      <c r="C38" s="20">
        <f>C34-C36</f>
        <v>0</v>
      </c>
      <c r="D38" s="20">
        <f t="shared" ref="D38:I38" si="3">D34-D36</f>
        <v>-272936</v>
      </c>
      <c r="E38" s="20">
        <f t="shared" si="3"/>
        <v>-90978</v>
      </c>
      <c r="F38" s="19">
        <f t="shared" si="3"/>
        <v>-36335</v>
      </c>
      <c r="G38" s="68">
        <f t="shared" si="3"/>
        <v>0</v>
      </c>
      <c r="H38" s="68">
        <f t="shared" si="3"/>
        <v>0</v>
      </c>
      <c r="I38" s="68">
        <f t="shared" si="3"/>
        <v>0</v>
      </c>
    </row>
    <row r="39" spans="1:9" x14ac:dyDescent="0.2">
      <c r="A39" s="18"/>
      <c r="B39" s="18"/>
      <c r="C39" s="17"/>
      <c r="D39" s="17"/>
      <c r="E39" s="17"/>
      <c r="F39" s="17"/>
      <c r="G39" s="17"/>
      <c r="H39" s="17"/>
      <c r="I39" s="17"/>
    </row>
    <row r="40" spans="1:9" x14ac:dyDescent="0.2">
      <c r="A40" s="16" t="s">
        <v>4</v>
      </c>
      <c r="B40" s="15"/>
      <c r="C40" s="14"/>
      <c r="D40" s="14"/>
      <c r="E40" s="13"/>
      <c r="F40" s="13"/>
      <c r="G40" s="13"/>
      <c r="H40" s="13"/>
      <c r="I40" s="13"/>
    </row>
    <row r="41" spans="1:9" x14ac:dyDescent="0.2">
      <c r="A41" s="12" t="s">
        <v>3</v>
      </c>
      <c r="B41" s="11"/>
      <c r="C41" s="10"/>
      <c r="D41" s="10"/>
      <c r="E41" s="9"/>
      <c r="F41" s="9"/>
      <c r="G41" s="9"/>
      <c r="H41" s="9"/>
      <c r="I41" s="9"/>
    </row>
    <row r="42" spans="1:9" x14ac:dyDescent="0.2">
      <c r="A42" s="8"/>
      <c r="B42" s="7"/>
      <c r="C42" s="1"/>
      <c r="D42" s="1"/>
      <c r="E42" s="1"/>
      <c r="F42" s="1"/>
      <c r="G42" s="1"/>
      <c r="H42" s="1"/>
      <c r="I42" s="1"/>
    </row>
    <row r="43" spans="1:9" x14ac:dyDescent="0.2">
      <c r="A43" s="8" t="s">
        <v>2</v>
      </c>
      <c r="B43" s="7"/>
      <c r="C43" s="2"/>
      <c r="D43" s="2"/>
      <c r="E43" s="1"/>
      <c r="F43" s="1"/>
      <c r="G43" s="1"/>
      <c r="H43" s="1"/>
      <c r="I43" s="1"/>
    </row>
    <row r="44" spans="1:9" x14ac:dyDescent="0.2">
      <c r="A44" s="8"/>
      <c r="B44" s="7"/>
      <c r="C44" s="2"/>
      <c r="D44" s="2"/>
      <c r="E44" s="1"/>
      <c r="F44" s="1"/>
      <c r="G44" s="1"/>
      <c r="H44" s="1"/>
      <c r="I44" s="1"/>
    </row>
    <row r="45" spans="1:9" x14ac:dyDescent="0.2">
      <c r="A45" s="6" t="s">
        <v>1</v>
      </c>
      <c r="B45" s="5"/>
      <c r="C45" s="2"/>
      <c r="D45" s="2"/>
      <c r="E45" s="1"/>
      <c r="F45" s="1"/>
      <c r="G45" s="1"/>
      <c r="H45" s="1"/>
      <c r="I45" s="1"/>
    </row>
    <row r="46" spans="1:9" x14ac:dyDescent="0.2">
      <c r="A46" s="4" t="s">
        <v>0</v>
      </c>
      <c r="B46" s="3"/>
      <c r="C46" s="2"/>
      <c r="D46" s="2"/>
      <c r="E46" s="1"/>
      <c r="F46" s="1"/>
      <c r="G46" s="1"/>
      <c r="H46" s="1"/>
      <c r="I46" s="1"/>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35A88-0B0A-411A-B871-F41526E3AA8C}">
  <sheetPr>
    <pageSetUpPr fitToPage="1"/>
  </sheetPr>
  <dimension ref="A1:I45"/>
  <sheetViews>
    <sheetView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360</v>
      </c>
      <c r="I2" s="73"/>
    </row>
    <row r="3" spans="1:9" x14ac:dyDescent="0.2">
      <c r="A3" s="72" t="s">
        <v>46</v>
      </c>
      <c r="B3" s="73" t="s">
        <v>361</v>
      </c>
      <c r="C3" s="73"/>
      <c r="D3" s="73"/>
      <c r="E3" s="100"/>
      <c r="F3" s="72"/>
      <c r="G3" s="101" t="s">
        <v>44</v>
      </c>
      <c r="H3" s="103" t="s">
        <v>362</v>
      </c>
      <c r="I3" s="74"/>
    </row>
    <row r="4" spans="1:9" x14ac:dyDescent="0.2">
      <c r="A4" s="72" t="s">
        <v>42</v>
      </c>
      <c r="B4" s="102" t="s">
        <v>399</v>
      </c>
      <c r="C4" s="73"/>
      <c r="D4" s="73"/>
      <c r="E4" s="100"/>
      <c r="F4" s="72"/>
      <c r="G4" s="101" t="s">
        <v>40</v>
      </c>
      <c r="H4" s="73" t="s">
        <v>299</v>
      </c>
      <c r="I4" s="73"/>
    </row>
    <row r="5" spans="1:9" x14ac:dyDescent="0.2">
      <c r="A5" s="72" t="s">
        <v>38</v>
      </c>
      <c r="B5" s="102" t="s">
        <v>68</v>
      </c>
      <c r="C5" s="74"/>
      <c r="D5" s="74"/>
      <c r="E5" s="100"/>
      <c r="F5" s="72"/>
      <c r="G5" s="101" t="s">
        <v>36</v>
      </c>
      <c r="H5" s="74" t="s">
        <v>400</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05" t="s">
        <v>401</v>
      </c>
      <c r="B9" s="72"/>
      <c r="C9" s="100"/>
      <c r="D9" s="100"/>
      <c r="E9" s="100"/>
      <c r="F9" s="100"/>
      <c r="G9" s="100"/>
      <c r="H9" s="100"/>
      <c r="I9" s="100"/>
    </row>
    <row r="10" spans="1:9" x14ac:dyDescent="0.2">
      <c r="A10" s="72" t="s">
        <v>32</v>
      </c>
      <c r="B10" s="72"/>
      <c r="C10" s="100"/>
      <c r="D10" s="100"/>
      <c r="E10" s="100"/>
      <c r="F10" s="100"/>
      <c r="G10" s="100"/>
      <c r="H10" s="100"/>
      <c r="I10" s="100"/>
    </row>
    <row r="11" spans="1:9" x14ac:dyDescent="0.2">
      <c r="A11" s="105" t="s">
        <v>369</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5" t="s">
        <v>402</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5" t="s">
        <v>403</v>
      </c>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v>999750</v>
      </c>
      <c r="E21" s="119"/>
      <c r="F21" s="119"/>
      <c r="G21" s="120"/>
      <c r="H21" s="120"/>
      <c r="I21" s="120"/>
    </row>
    <row r="22" spans="1:9" x14ac:dyDescent="0.2">
      <c r="A22" s="111" t="s">
        <v>13</v>
      </c>
      <c r="B22" s="112"/>
      <c r="C22" s="118"/>
      <c r="D22" s="119">
        <f t="shared" ref="D22:I22" si="0">C33</f>
        <v>0</v>
      </c>
      <c r="E22" s="119">
        <f t="shared" si="0"/>
        <v>0</v>
      </c>
      <c r="F22" s="119">
        <f t="shared" si="0"/>
        <v>2</v>
      </c>
      <c r="G22" s="120">
        <f t="shared" si="0"/>
        <v>0</v>
      </c>
      <c r="H22" s="120">
        <f t="shared" si="0"/>
        <v>0</v>
      </c>
      <c r="I22" s="120">
        <f t="shared" si="0"/>
        <v>0</v>
      </c>
    </row>
    <row r="23" spans="1:9" x14ac:dyDescent="0.2">
      <c r="A23" s="111" t="s">
        <v>12</v>
      </c>
      <c r="B23" s="112"/>
      <c r="C23" s="118"/>
      <c r="D23" s="119">
        <v>0</v>
      </c>
      <c r="E23" s="119">
        <v>39094</v>
      </c>
      <c r="F23" s="119">
        <v>69081</v>
      </c>
      <c r="G23" s="120"/>
      <c r="H23" s="120"/>
      <c r="I23" s="120"/>
    </row>
    <row r="24" spans="1:9" x14ac:dyDescent="0.2">
      <c r="A24" s="111" t="s">
        <v>11</v>
      </c>
      <c r="B24" s="112"/>
      <c r="C24" s="118"/>
      <c r="D24" s="119">
        <v>0</v>
      </c>
      <c r="E24" s="119">
        <v>39092</v>
      </c>
      <c r="F24" s="118">
        <v>69083</v>
      </c>
      <c r="G24" s="120"/>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2</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32">
        <v>0</v>
      </c>
      <c r="E35" s="132">
        <v>66888</v>
      </c>
      <c r="F35" s="119">
        <v>0</v>
      </c>
      <c r="G35" s="120"/>
      <c r="H35" s="120"/>
      <c r="I35" s="120"/>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0</v>
      </c>
      <c r="E37" s="134">
        <f t="shared" si="3"/>
        <v>-66886</v>
      </c>
      <c r="F37" s="135">
        <f t="shared" si="3"/>
        <v>0</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68B25-6401-4A01-958E-538D2D6F629D}">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210</v>
      </c>
      <c r="I2" s="55"/>
    </row>
    <row r="3" spans="1:9" x14ac:dyDescent="0.2">
      <c r="A3" s="54" t="s">
        <v>46</v>
      </c>
      <c r="B3" s="55" t="s">
        <v>196</v>
      </c>
      <c r="C3" s="55"/>
      <c r="D3" s="55"/>
      <c r="E3" s="54"/>
      <c r="F3" s="54"/>
      <c r="G3" s="56" t="s">
        <v>44</v>
      </c>
      <c r="H3" s="59" t="s">
        <v>211</v>
      </c>
      <c r="I3" s="59"/>
    </row>
    <row r="4" spans="1:9" x14ac:dyDescent="0.2">
      <c r="A4" s="54" t="s">
        <v>42</v>
      </c>
      <c r="B4" s="55" t="s">
        <v>307</v>
      </c>
      <c r="C4" s="55"/>
      <c r="D4" s="55"/>
      <c r="E4" s="54"/>
      <c r="F4" s="54"/>
      <c r="G4" s="56" t="s">
        <v>40</v>
      </c>
      <c r="H4" s="55" t="s">
        <v>39</v>
      </c>
      <c r="I4" s="55"/>
    </row>
    <row r="5" spans="1:9" x14ac:dyDescent="0.2">
      <c r="A5" s="54" t="s">
        <v>38</v>
      </c>
      <c r="B5" s="55" t="s">
        <v>68</v>
      </c>
      <c r="C5" s="59"/>
      <c r="D5" s="59"/>
      <c r="E5" s="54"/>
      <c r="F5" s="54"/>
      <c r="G5" s="56" t="s">
        <v>36</v>
      </c>
      <c r="H5" s="59" t="s">
        <v>308</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309</v>
      </c>
      <c r="B9" s="54"/>
      <c r="C9" s="54"/>
      <c r="D9" s="54"/>
      <c r="E9" s="54"/>
      <c r="F9" s="54"/>
      <c r="G9" s="54"/>
      <c r="H9" s="54"/>
      <c r="I9" s="54"/>
    </row>
    <row r="10" spans="1:9" x14ac:dyDescent="0.2">
      <c r="A10" s="54" t="s">
        <v>32</v>
      </c>
      <c r="B10" s="54"/>
      <c r="C10" s="54"/>
      <c r="D10" s="54"/>
      <c r="E10" s="54"/>
      <c r="F10" s="54"/>
      <c r="G10" s="54"/>
      <c r="H10" s="54"/>
      <c r="I10" s="54"/>
    </row>
    <row r="11" spans="1:9" x14ac:dyDescent="0.2">
      <c r="A11" s="63" t="s">
        <v>310</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311</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54" t="s">
        <v>312</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v>60570</v>
      </c>
      <c r="E21" s="2"/>
      <c r="F21" s="2"/>
      <c r="G21" s="2"/>
      <c r="H21" s="2"/>
      <c r="I21" s="2"/>
    </row>
    <row r="22" spans="1:9" x14ac:dyDescent="0.2">
      <c r="A22" s="26" t="s">
        <v>13</v>
      </c>
      <c r="B22" s="25"/>
      <c r="C22" s="24"/>
      <c r="D22" s="2">
        <f t="shared" ref="D22:I22" si="0">C33</f>
        <v>0</v>
      </c>
      <c r="E22" s="2">
        <f t="shared" si="0"/>
        <v>0</v>
      </c>
      <c r="F22" s="2">
        <f t="shared" si="0"/>
        <v>0</v>
      </c>
      <c r="G22" s="2">
        <f t="shared" si="0"/>
        <v>0</v>
      </c>
      <c r="H22" s="2">
        <f t="shared" si="0"/>
        <v>0</v>
      </c>
      <c r="I22" s="2">
        <f t="shared" si="0"/>
        <v>0</v>
      </c>
    </row>
    <row r="23" spans="1:9" x14ac:dyDescent="0.2">
      <c r="A23" s="26" t="s">
        <v>12</v>
      </c>
      <c r="B23" s="25"/>
      <c r="C23" s="24"/>
      <c r="D23" s="2">
        <v>0</v>
      </c>
      <c r="E23" s="2">
        <v>39789</v>
      </c>
      <c r="F23" s="2">
        <v>20781</v>
      </c>
      <c r="G23" s="2"/>
      <c r="H23" s="2"/>
      <c r="I23" s="2"/>
    </row>
    <row r="24" spans="1:9" x14ac:dyDescent="0.2">
      <c r="A24" s="26" t="s">
        <v>11</v>
      </c>
      <c r="B24" s="25"/>
      <c r="C24" s="24"/>
      <c r="D24" s="2">
        <v>0</v>
      </c>
      <c r="E24" s="24">
        <v>39789</v>
      </c>
      <c r="F24" s="24">
        <v>20781</v>
      </c>
      <c r="G24" s="2"/>
      <c r="H24" s="2"/>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v>57570</v>
      </c>
      <c r="E35" s="10">
        <v>17781</v>
      </c>
      <c r="F35" s="2">
        <v>0</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-57570</v>
      </c>
      <c r="E37" s="88">
        <f t="shared" si="3"/>
        <v>-17781</v>
      </c>
      <c r="F37" s="68">
        <f t="shared" si="3"/>
        <v>0</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775F3-B264-4899-A6D6-CB9226AE0B23}">
  <sheetPr>
    <pageSetUpPr fitToPage="1"/>
  </sheetPr>
  <dimension ref="A1:I45"/>
  <sheetViews>
    <sheetView zoomScaleNormal="100" workbookViewId="0">
      <selection activeCell="E40" sqref="E40"/>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360</v>
      </c>
      <c r="I2" s="73"/>
    </row>
    <row r="3" spans="1:9" x14ac:dyDescent="0.2">
      <c r="A3" s="72" t="s">
        <v>46</v>
      </c>
      <c r="B3" s="73" t="s">
        <v>361</v>
      </c>
      <c r="C3" s="73"/>
      <c r="D3" s="73"/>
      <c r="E3" s="100"/>
      <c r="F3" s="72"/>
      <c r="G3" s="101" t="s">
        <v>44</v>
      </c>
      <c r="H3" s="103" t="s">
        <v>362</v>
      </c>
      <c r="I3" s="74"/>
    </row>
    <row r="4" spans="1:9" x14ac:dyDescent="0.2">
      <c r="A4" s="72" t="s">
        <v>42</v>
      </c>
      <c r="B4" s="102" t="s">
        <v>404</v>
      </c>
      <c r="C4" s="73"/>
      <c r="D4" s="73"/>
      <c r="E4" s="100"/>
      <c r="F4" s="72"/>
      <c r="G4" s="101" t="s">
        <v>40</v>
      </c>
      <c r="H4" s="73" t="s">
        <v>299</v>
      </c>
      <c r="I4" s="73"/>
    </row>
    <row r="5" spans="1:9" x14ac:dyDescent="0.2">
      <c r="A5" s="72" t="s">
        <v>38</v>
      </c>
      <c r="B5" s="102" t="s">
        <v>68</v>
      </c>
      <c r="C5" s="74"/>
      <c r="D5" s="74"/>
      <c r="E5" s="100"/>
      <c r="F5" s="72"/>
      <c r="G5" s="101" t="s">
        <v>36</v>
      </c>
      <c r="H5" s="74" t="s">
        <v>405</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54" t="s">
        <v>404</v>
      </c>
      <c r="B9" s="105"/>
      <c r="C9" s="105"/>
      <c r="D9" s="100"/>
      <c r="E9" s="100"/>
      <c r="F9" s="100"/>
      <c r="G9" s="100"/>
      <c r="H9" s="100"/>
      <c r="I9" s="100"/>
    </row>
    <row r="10" spans="1:9" x14ac:dyDescent="0.2">
      <c r="A10" s="72" t="s">
        <v>32</v>
      </c>
      <c r="B10" s="72"/>
      <c r="C10" s="100"/>
      <c r="D10" s="100"/>
      <c r="E10" s="100"/>
      <c r="F10" s="100"/>
      <c r="G10" s="100"/>
      <c r="H10" s="100"/>
      <c r="I10" s="100"/>
    </row>
    <row r="11" spans="1:9" x14ac:dyDescent="0.2">
      <c r="A11" s="105" t="s">
        <v>369</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5" t="s">
        <v>406</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5" t="s">
        <v>407</v>
      </c>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v>999731</v>
      </c>
      <c r="E21" s="119"/>
      <c r="F21" s="119"/>
      <c r="G21" s="120"/>
      <c r="H21" s="120"/>
      <c r="I21" s="120"/>
    </row>
    <row r="22" spans="1:9" x14ac:dyDescent="0.2">
      <c r="A22" s="111" t="s">
        <v>13</v>
      </c>
      <c r="B22" s="112"/>
      <c r="C22" s="118"/>
      <c r="D22" s="119">
        <f t="shared" ref="D22:I22" si="0">C33</f>
        <v>0</v>
      </c>
      <c r="E22" s="119">
        <f t="shared" si="0"/>
        <v>0</v>
      </c>
      <c r="F22" s="119">
        <f t="shared" si="0"/>
        <v>281328</v>
      </c>
      <c r="G22" s="120">
        <f t="shared" si="0"/>
        <v>0</v>
      </c>
      <c r="H22" s="120">
        <f t="shared" si="0"/>
        <v>0</v>
      </c>
      <c r="I22" s="120">
        <f t="shared" si="0"/>
        <v>0</v>
      </c>
    </row>
    <row r="23" spans="1:9" x14ac:dyDescent="0.2">
      <c r="A23" s="111" t="s">
        <v>12</v>
      </c>
      <c r="B23" s="112"/>
      <c r="C23" s="118"/>
      <c r="D23" s="119">
        <v>0</v>
      </c>
      <c r="E23" s="119">
        <v>416070</v>
      </c>
      <c r="F23" s="119">
        <v>321051</v>
      </c>
      <c r="G23" s="120">
        <v>231361</v>
      </c>
      <c r="H23" s="120"/>
      <c r="I23" s="120"/>
    </row>
    <row r="24" spans="1:9" x14ac:dyDescent="0.2">
      <c r="A24" s="111" t="s">
        <v>11</v>
      </c>
      <c r="B24" s="112"/>
      <c r="C24" s="118"/>
      <c r="D24" s="119">
        <v>0</v>
      </c>
      <c r="E24" s="119">
        <v>134742</v>
      </c>
      <c r="F24" s="118">
        <v>602379</v>
      </c>
      <c r="G24" s="120">
        <v>231361</v>
      </c>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281328</v>
      </c>
      <c r="F33" s="118">
        <f t="shared" si="2"/>
        <v>0</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32">
        <v>0</v>
      </c>
      <c r="E35" s="132">
        <v>0</v>
      </c>
      <c r="F35" s="119">
        <f>231330+31</f>
        <v>231361</v>
      </c>
      <c r="G35" s="120"/>
      <c r="H35" s="120"/>
      <c r="I35" s="120"/>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0</v>
      </c>
      <c r="E37" s="134">
        <f t="shared" si="3"/>
        <v>281328</v>
      </c>
      <c r="F37" s="135">
        <f t="shared" si="3"/>
        <v>-231361</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A4C7-1F5B-42EF-AA4C-ADE357B63BAC}">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195</v>
      </c>
      <c r="I2" s="55"/>
    </row>
    <row r="3" spans="1:9" x14ac:dyDescent="0.2">
      <c r="A3" s="54" t="s">
        <v>46</v>
      </c>
      <c r="B3" s="55" t="s">
        <v>196</v>
      </c>
      <c r="C3" s="55"/>
      <c r="D3" s="55"/>
      <c r="E3" s="54"/>
      <c r="F3" s="54"/>
      <c r="G3" s="56" t="s">
        <v>44</v>
      </c>
      <c r="H3" s="58" t="s">
        <v>197</v>
      </c>
      <c r="I3" s="59"/>
    </row>
    <row r="4" spans="1:9" x14ac:dyDescent="0.2">
      <c r="A4" s="54" t="s">
        <v>42</v>
      </c>
      <c r="B4" s="55" t="s">
        <v>313</v>
      </c>
      <c r="C4" s="55"/>
      <c r="D4" s="55"/>
      <c r="E4" s="54"/>
      <c r="F4" s="54"/>
      <c r="G4" s="56" t="s">
        <v>40</v>
      </c>
      <c r="H4" s="55" t="s">
        <v>39</v>
      </c>
      <c r="I4" s="55"/>
    </row>
    <row r="5" spans="1:9" x14ac:dyDescent="0.2">
      <c r="A5" s="54" t="s">
        <v>38</v>
      </c>
      <c r="B5" s="55" t="s">
        <v>314</v>
      </c>
      <c r="C5" s="59"/>
      <c r="D5" s="59"/>
      <c r="E5" s="54"/>
      <c r="F5" s="54"/>
      <c r="G5" s="56" t="s">
        <v>36</v>
      </c>
      <c r="H5" s="59" t="s">
        <v>315</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316</v>
      </c>
      <c r="B9" s="54"/>
      <c r="C9" s="54"/>
      <c r="D9" s="54"/>
      <c r="E9" s="54"/>
      <c r="F9" s="54"/>
      <c r="G9" s="54"/>
      <c r="H9" s="54"/>
      <c r="I9" s="54"/>
    </row>
    <row r="10" spans="1:9" x14ac:dyDescent="0.2">
      <c r="A10" s="63" t="s">
        <v>317</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208</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318</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10" x14ac:dyDescent="0.2">
      <c r="A17" s="63" t="s">
        <v>26</v>
      </c>
      <c r="B17" s="54"/>
      <c r="C17" s="54"/>
      <c r="D17" s="54"/>
      <c r="E17" s="54"/>
      <c r="F17" s="54"/>
      <c r="G17" s="54"/>
      <c r="H17" s="54"/>
      <c r="I17" s="54"/>
    </row>
    <row r="18" spans="1:10" x14ac:dyDescent="0.2">
      <c r="A18" s="78" t="s">
        <v>319</v>
      </c>
      <c r="B18" s="46"/>
      <c r="C18" s="46"/>
      <c r="D18" s="46"/>
      <c r="E18" s="46"/>
      <c r="F18" s="46"/>
      <c r="G18" s="46"/>
      <c r="H18" s="46"/>
      <c r="I18" s="46"/>
    </row>
    <row r="19" spans="1:10" x14ac:dyDescent="0.2">
      <c r="A19" s="95" t="s">
        <v>24</v>
      </c>
      <c r="B19" s="96"/>
      <c r="C19" s="96"/>
      <c r="D19" s="96"/>
      <c r="E19" s="96"/>
      <c r="F19" s="96"/>
      <c r="G19" s="96"/>
      <c r="H19" s="96"/>
      <c r="I19" s="97"/>
    </row>
    <row r="20" spans="1:10" x14ac:dyDescent="0.2">
      <c r="A20" s="26"/>
      <c r="B20" s="25"/>
      <c r="C20" s="84" t="s">
        <v>23</v>
      </c>
      <c r="D20" s="84" t="s">
        <v>22</v>
      </c>
      <c r="E20" s="84" t="s">
        <v>21</v>
      </c>
      <c r="F20" s="84" t="s">
        <v>20</v>
      </c>
      <c r="G20" s="84" t="s">
        <v>19</v>
      </c>
      <c r="H20" s="84" t="s">
        <v>18</v>
      </c>
      <c r="I20" s="84" t="s">
        <v>17</v>
      </c>
    </row>
    <row r="21" spans="1:10" x14ac:dyDescent="0.2">
      <c r="A21" s="26"/>
      <c r="B21" s="25"/>
      <c r="C21" s="67" t="s">
        <v>16</v>
      </c>
      <c r="D21" s="85" t="s">
        <v>16</v>
      </c>
      <c r="E21" s="67" t="s">
        <v>16</v>
      </c>
      <c r="F21" s="67" t="s">
        <v>16</v>
      </c>
      <c r="G21" s="67" t="s">
        <v>15</v>
      </c>
      <c r="H21" s="67" t="s">
        <v>15</v>
      </c>
      <c r="I21" s="67" t="s">
        <v>15</v>
      </c>
    </row>
    <row r="22" spans="1:10" x14ac:dyDescent="0.2">
      <c r="A22" s="26" t="s">
        <v>14</v>
      </c>
      <c r="B22" s="25"/>
      <c r="C22" s="24"/>
      <c r="D22" s="2"/>
      <c r="E22" s="2">
        <v>250800</v>
      </c>
      <c r="F22" s="2"/>
      <c r="G22" s="2"/>
      <c r="H22" s="2"/>
      <c r="I22" s="2"/>
    </row>
    <row r="23" spans="1:10" x14ac:dyDescent="0.2">
      <c r="A23" s="26" t="s">
        <v>13</v>
      </c>
      <c r="B23" s="25"/>
      <c r="C23" s="24"/>
      <c r="D23" s="2">
        <f t="shared" ref="D23:I23" si="0">C34</f>
        <v>0</v>
      </c>
      <c r="E23" s="2">
        <f t="shared" si="0"/>
        <v>0</v>
      </c>
      <c r="F23" s="2">
        <f t="shared" si="0"/>
        <v>0</v>
      </c>
      <c r="G23" s="2">
        <f t="shared" si="0"/>
        <v>0</v>
      </c>
      <c r="H23" s="2">
        <f t="shared" si="0"/>
        <v>0</v>
      </c>
      <c r="I23" s="2">
        <f t="shared" si="0"/>
        <v>0</v>
      </c>
    </row>
    <row r="24" spans="1:10" x14ac:dyDescent="0.2">
      <c r="A24" s="26" t="s">
        <v>12</v>
      </c>
      <c r="B24" s="25"/>
      <c r="C24" s="24"/>
      <c r="D24" s="2"/>
      <c r="E24" s="2">
        <v>25321</v>
      </c>
      <c r="F24" s="2">
        <v>62218</v>
      </c>
      <c r="G24" s="2">
        <f>62494+150033-49266</f>
        <v>163261</v>
      </c>
      <c r="H24" s="2"/>
      <c r="I24" s="2"/>
      <c r="J24" s="45"/>
    </row>
    <row r="25" spans="1:10" x14ac:dyDescent="0.2">
      <c r="A25" s="26" t="s">
        <v>11</v>
      </c>
      <c r="B25" s="25"/>
      <c r="C25" s="24"/>
      <c r="D25" s="2"/>
      <c r="E25" s="2">
        <v>25321</v>
      </c>
      <c r="F25" s="24">
        <v>62218</v>
      </c>
      <c r="G25" s="2">
        <f>250800-87539</f>
        <v>163261</v>
      </c>
      <c r="H25" s="2"/>
      <c r="I25" s="2"/>
      <c r="J25" s="45"/>
    </row>
    <row r="26" spans="1:10" x14ac:dyDescent="0.2">
      <c r="A26" s="26"/>
      <c r="B26" s="25"/>
      <c r="C26" s="24"/>
      <c r="D26" s="2"/>
      <c r="E26" s="2"/>
      <c r="F26" s="2"/>
      <c r="G26" s="2"/>
      <c r="H26" s="2"/>
      <c r="I26" s="2"/>
    </row>
    <row r="27" spans="1:10" x14ac:dyDescent="0.2">
      <c r="A27" s="26" t="s">
        <v>10</v>
      </c>
      <c r="B27" s="32"/>
      <c r="C27" s="29"/>
      <c r="D27" s="29"/>
      <c r="E27" s="29"/>
      <c r="F27" s="29"/>
      <c r="G27" s="29"/>
      <c r="H27" s="29"/>
      <c r="I27" s="24"/>
    </row>
    <row r="28" spans="1:10" x14ac:dyDescent="0.2">
      <c r="A28" s="31" t="s">
        <v>9</v>
      </c>
      <c r="B28" s="25"/>
      <c r="C28" s="24"/>
      <c r="D28" s="30"/>
      <c r="E28" s="29"/>
      <c r="F28" s="29"/>
      <c r="G28" s="29"/>
      <c r="H28" s="29"/>
      <c r="I28" s="24"/>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8"/>
      <c r="B31" s="27"/>
      <c r="C31" s="24"/>
      <c r="D31" s="2"/>
      <c r="E31" s="2"/>
      <c r="F31" s="2"/>
      <c r="G31" s="2"/>
      <c r="H31" s="2"/>
      <c r="I31" s="2"/>
    </row>
    <row r="32" spans="1:10"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0</v>
      </c>
      <c r="E34" s="24">
        <f>+E23+E24-E25+E32</f>
        <v>0</v>
      </c>
      <c r="F34" s="24">
        <f t="shared" si="2"/>
        <v>0</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86"/>
      <c r="D36" s="10"/>
      <c r="E36" s="10">
        <v>43446</v>
      </c>
      <c r="F36" s="2">
        <v>62494</v>
      </c>
      <c r="G36" s="2">
        <v>0</v>
      </c>
      <c r="H36" s="2"/>
      <c r="I36" s="2"/>
    </row>
    <row r="37" spans="1:9" x14ac:dyDescent="0.2">
      <c r="A37" s="28"/>
      <c r="B37" s="27"/>
      <c r="C37" s="86"/>
      <c r="D37" s="10"/>
      <c r="E37" s="10"/>
      <c r="F37" s="2"/>
      <c r="G37" s="2"/>
      <c r="H37" s="2"/>
      <c r="I37" s="2"/>
    </row>
    <row r="38" spans="1:9" x14ac:dyDescent="0.2">
      <c r="A38" s="26" t="s">
        <v>5</v>
      </c>
      <c r="B38" s="87"/>
      <c r="C38" s="88">
        <f>C34-C36</f>
        <v>0</v>
      </c>
      <c r="D38" s="88">
        <f t="shared" ref="D38:I38" si="3">D34-D36</f>
        <v>0</v>
      </c>
      <c r="E38" s="88">
        <f t="shared" si="3"/>
        <v>-43446</v>
      </c>
      <c r="F38" s="68">
        <f t="shared" si="3"/>
        <v>-62494</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C7D59-E4B2-47ED-B1DB-2E4366CE3D9D}">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229</v>
      </c>
      <c r="I3" s="59"/>
    </row>
    <row r="4" spans="1:9" x14ac:dyDescent="0.2">
      <c r="A4" s="54" t="s">
        <v>42</v>
      </c>
      <c r="B4" s="55" t="s">
        <v>320</v>
      </c>
      <c r="C4" s="55"/>
      <c r="D4" s="55"/>
      <c r="E4" s="54"/>
      <c r="F4" s="54"/>
      <c r="G4" s="56" t="s">
        <v>40</v>
      </c>
      <c r="H4" s="55" t="s">
        <v>39</v>
      </c>
      <c r="I4" s="55"/>
    </row>
    <row r="5" spans="1:9" x14ac:dyDescent="0.2">
      <c r="A5" s="54" t="s">
        <v>38</v>
      </c>
      <c r="B5" s="55" t="s">
        <v>321</v>
      </c>
      <c r="C5" s="59"/>
      <c r="D5" s="59"/>
      <c r="E5" s="54"/>
      <c r="F5" s="54"/>
      <c r="G5" s="56" t="s">
        <v>36</v>
      </c>
      <c r="H5" s="59" t="s">
        <v>322</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323</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208</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324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63" t="s">
        <v>325</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103000</v>
      </c>
      <c r="F21" s="2"/>
      <c r="G21" s="2"/>
      <c r="H21" s="2"/>
      <c r="I21" s="2"/>
    </row>
    <row r="22" spans="1:10" x14ac:dyDescent="0.2">
      <c r="A22" s="26" t="s">
        <v>13</v>
      </c>
      <c r="B22" s="25"/>
      <c r="C22" s="24"/>
      <c r="D22" s="2">
        <f t="shared" ref="D22:I22" si="0">C33</f>
        <v>0</v>
      </c>
      <c r="E22" s="2">
        <f t="shared" si="0"/>
        <v>0</v>
      </c>
      <c r="F22" s="2">
        <f t="shared" si="0"/>
        <v>0</v>
      </c>
      <c r="G22" s="2">
        <f t="shared" si="0"/>
        <v>0</v>
      </c>
      <c r="H22" s="2">
        <f t="shared" si="0"/>
        <v>0</v>
      </c>
      <c r="I22" s="2">
        <f t="shared" si="0"/>
        <v>0</v>
      </c>
    </row>
    <row r="23" spans="1:10" x14ac:dyDescent="0.2">
      <c r="A23" s="26" t="s">
        <v>12</v>
      </c>
      <c r="B23" s="25"/>
      <c r="C23" s="24"/>
      <c r="D23" s="2"/>
      <c r="E23" s="2">
        <v>0</v>
      </c>
      <c r="F23" s="2">
        <v>24329</v>
      </c>
      <c r="G23" s="2">
        <f>73490+5181</f>
        <v>78671</v>
      </c>
      <c r="H23" s="2">
        <v>0</v>
      </c>
      <c r="I23" s="2">
        <v>0</v>
      </c>
      <c r="J23" s="45"/>
    </row>
    <row r="24" spans="1:10" x14ac:dyDescent="0.2">
      <c r="A24" s="26" t="s">
        <v>11</v>
      </c>
      <c r="B24" s="25"/>
      <c r="C24" s="24"/>
      <c r="D24" s="2"/>
      <c r="E24" s="2">
        <v>0</v>
      </c>
      <c r="F24" s="24">
        <v>24329</v>
      </c>
      <c r="G24" s="2">
        <v>78671</v>
      </c>
      <c r="H24" s="2">
        <v>0</v>
      </c>
      <c r="I24" s="2">
        <v>0</v>
      </c>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v>40636</v>
      </c>
      <c r="F35" s="2">
        <v>73490</v>
      </c>
      <c r="G35" s="2">
        <v>0</v>
      </c>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-40636</v>
      </c>
      <c r="F37" s="68">
        <f t="shared" si="3"/>
        <v>-73490</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8FE54-1B75-455A-A715-AD2019C13856}">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195</v>
      </c>
      <c r="I2" s="55"/>
    </row>
    <row r="3" spans="1:9" x14ac:dyDescent="0.2">
      <c r="A3" s="54" t="s">
        <v>46</v>
      </c>
      <c r="B3" s="55" t="s">
        <v>196</v>
      </c>
      <c r="C3" s="55"/>
      <c r="D3" s="55"/>
      <c r="E3" s="54"/>
      <c r="F3" s="54"/>
      <c r="G3" s="56" t="s">
        <v>44</v>
      </c>
      <c r="H3" s="59" t="s">
        <v>229</v>
      </c>
      <c r="I3" s="59"/>
    </row>
    <row r="4" spans="1:9" x14ac:dyDescent="0.2">
      <c r="A4" s="54" t="s">
        <v>42</v>
      </c>
      <c r="B4" s="55" t="s">
        <v>326</v>
      </c>
      <c r="C4" s="55"/>
      <c r="D4" s="55"/>
      <c r="E4" s="54"/>
      <c r="F4" s="54"/>
      <c r="G4" s="56" t="s">
        <v>40</v>
      </c>
      <c r="H4" s="55" t="s">
        <v>39</v>
      </c>
      <c r="I4" s="55"/>
    </row>
    <row r="5" spans="1:9" x14ac:dyDescent="0.2">
      <c r="A5" s="54" t="s">
        <v>38</v>
      </c>
      <c r="B5" s="55" t="s">
        <v>327</v>
      </c>
      <c r="C5" s="59"/>
      <c r="D5" s="59"/>
      <c r="E5" s="54"/>
      <c r="F5" s="54"/>
      <c r="G5" s="56" t="s">
        <v>36</v>
      </c>
      <c r="H5" s="59" t="s">
        <v>328</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329</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208</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330</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63" t="s">
        <v>331</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249644</v>
      </c>
      <c r="F21" s="2"/>
      <c r="G21" s="2"/>
      <c r="H21" s="2"/>
      <c r="I21" s="2"/>
    </row>
    <row r="22" spans="1:10" x14ac:dyDescent="0.2">
      <c r="A22" s="26" t="s">
        <v>13</v>
      </c>
      <c r="B22" s="25"/>
      <c r="C22" s="24"/>
      <c r="D22" s="2">
        <f t="shared" ref="D22:I22" si="0">C33</f>
        <v>0</v>
      </c>
      <c r="E22" s="2">
        <f t="shared" si="0"/>
        <v>0</v>
      </c>
      <c r="F22" s="2">
        <f t="shared" si="0"/>
        <v>0</v>
      </c>
      <c r="G22" s="2">
        <f t="shared" si="0"/>
        <v>0</v>
      </c>
      <c r="H22" s="2">
        <f t="shared" si="0"/>
        <v>0</v>
      </c>
      <c r="I22" s="2">
        <f t="shared" si="0"/>
        <v>0</v>
      </c>
    </row>
    <row r="23" spans="1:10" x14ac:dyDescent="0.2">
      <c r="A23" s="26" t="s">
        <v>12</v>
      </c>
      <c r="B23" s="25"/>
      <c r="C23" s="24"/>
      <c r="D23" s="2"/>
      <c r="E23" s="2">
        <v>48433</v>
      </c>
      <c r="F23" s="2">
        <v>88776</v>
      </c>
      <c r="G23" s="2">
        <f>42164+70271</f>
        <v>112435</v>
      </c>
      <c r="H23" s="2"/>
      <c r="I23" s="2"/>
      <c r="J23" s="45"/>
    </row>
    <row r="24" spans="1:10" x14ac:dyDescent="0.2">
      <c r="A24" s="26" t="s">
        <v>11</v>
      </c>
      <c r="B24" s="25"/>
      <c r="C24" s="24"/>
      <c r="D24" s="2"/>
      <c r="E24" s="2">
        <v>48433</v>
      </c>
      <c r="F24" s="24">
        <v>88776</v>
      </c>
      <c r="G24" s="2">
        <v>112435</v>
      </c>
      <c r="H24" s="2"/>
      <c r="I24" s="2"/>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v>105263</v>
      </c>
      <c r="F35" s="2">
        <v>42164</v>
      </c>
      <c r="G35" s="2">
        <v>0</v>
      </c>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-105263</v>
      </c>
      <c r="F37" s="68">
        <f t="shared" si="3"/>
        <v>-42164</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776A6-3BD5-4E54-85DC-B2BF2921860C}">
  <sheetPr>
    <pageSetUpPr fitToPage="1"/>
  </sheetPr>
  <dimension ref="A1:L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12" x14ac:dyDescent="0.2">
      <c r="A1" s="54"/>
      <c r="B1" s="54"/>
      <c r="C1" s="54"/>
      <c r="D1" s="54"/>
      <c r="E1" s="54"/>
      <c r="F1" s="54"/>
      <c r="G1" s="54"/>
      <c r="H1" s="54"/>
      <c r="I1" s="54"/>
    </row>
    <row r="2" spans="1:12" x14ac:dyDescent="0.2">
      <c r="A2" s="54" t="s">
        <v>50</v>
      </c>
      <c r="B2" s="55" t="s">
        <v>49</v>
      </c>
      <c r="C2" s="55"/>
      <c r="D2" s="55"/>
      <c r="E2" s="71"/>
      <c r="F2" s="54"/>
      <c r="G2" s="56" t="s">
        <v>48</v>
      </c>
      <c r="H2" s="55" t="s">
        <v>228</v>
      </c>
      <c r="I2" s="55"/>
    </row>
    <row r="3" spans="1:12" x14ac:dyDescent="0.2">
      <c r="A3" s="54" t="s">
        <v>46</v>
      </c>
      <c r="B3" s="55" t="s">
        <v>196</v>
      </c>
      <c r="C3" s="55"/>
      <c r="D3" s="55"/>
      <c r="E3" s="71"/>
      <c r="F3" s="54"/>
      <c r="G3" s="56" t="s">
        <v>44</v>
      </c>
      <c r="H3" s="59" t="s">
        <v>229</v>
      </c>
      <c r="I3" s="59"/>
    </row>
    <row r="4" spans="1:12" x14ac:dyDescent="0.2">
      <c r="A4" s="54" t="s">
        <v>42</v>
      </c>
      <c r="B4" s="59" t="s">
        <v>332</v>
      </c>
      <c r="C4" s="55"/>
      <c r="D4" s="55"/>
      <c r="E4" s="71"/>
      <c r="F4" s="54"/>
      <c r="G4" s="56" t="s">
        <v>40</v>
      </c>
      <c r="H4" s="55" t="s">
        <v>39</v>
      </c>
      <c r="I4" s="55"/>
    </row>
    <row r="5" spans="1:12" x14ac:dyDescent="0.2">
      <c r="A5" s="54" t="s">
        <v>38</v>
      </c>
      <c r="B5" s="57" t="s">
        <v>74</v>
      </c>
      <c r="C5" s="59"/>
      <c r="D5" s="59"/>
      <c r="E5" s="71"/>
      <c r="F5" s="54"/>
      <c r="G5" s="56" t="s">
        <v>36</v>
      </c>
      <c r="H5" s="59" t="s">
        <v>333</v>
      </c>
      <c r="I5" s="59"/>
    </row>
    <row r="6" spans="1:12" x14ac:dyDescent="0.2">
      <c r="A6" s="54"/>
      <c r="B6" s="54"/>
      <c r="C6" s="54"/>
      <c r="D6" s="54"/>
      <c r="E6" s="54"/>
      <c r="F6" s="54"/>
      <c r="G6" s="54"/>
      <c r="H6" s="54"/>
      <c r="I6" s="54"/>
    </row>
    <row r="7" spans="1:12" x14ac:dyDescent="0.2">
      <c r="A7" s="54"/>
      <c r="B7" s="54"/>
      <c r="C7" s="54"/>
      <c r="D7" s="54"/>
      <c r="E7" s="54"/>
      <c r="F7" s="54"/>
      <c r="G7" s="54"/>
      <c r="H7" s="54"/>
      <c r="I7" s="54"/>
    </row>
    <row r="8" spans="1:12" x14ac:dyDescent="0.2">
      <c r="A8" s="54" t="s">
        <v>34</v>
      </c>
      <c r="B8" s="54"/>
      <c r="C8" s="54"/>
      <c r="D8" s="54"/>
      <c r="E8" s="54"/>
      <c r="F8" s="54"/>
      <c r="G8" s="71"/>
      <c r="H8" s="71"/>
      <c r="I8" s="71"/>
    </row>
    <row r="9" spans="1:12" ht="32.25" customHeight="1" x14ac:dyDescent="0.2">
      <c r="A9" s="77" t="s">
        <v>334</v>
      </c>
      <c r="B9" s="77"/>
      <c r="C9" s="77"/>
      <c r="D9" s="77"/>
      <c r="E9" s="77"/>
      <c r="F9" s="77"/>
      <c r="G9" s="77"/>
      <c r="H9" s="77"/>
      <c r="I9" s="77"/>
    </row>
    <row r="10" spans="1:12" x14ac:dyDescent="0.2">
      <c r="A10" s="54" t="s">
        <v>32</v>
      </c>
      <c r="B10" s="54"/>
      <c r="C10" s="54"/>
      <c r="D10" s="54"/>
      <c r="E10" s="54"/>
      <c r="F10" s="54"/>
      <c r="G10" s="71"/>
      <c r="H10" s="71"/>
      <c r="I10" s="71"/>
    </row>
    <row r="11" spans="1:12" x14ac:dyDescent="0.2">
      <c r="A11" s="54" t="s">
        <v>208</v>
      </c>
      <c r="B11" s="54"/>
      <c r="C11" s="54"/>
      <c r="D11" s="54"/>
      <c r="E11" s="54"/>
      <c r="F11" s="54"/>
      <c r="G11" s="71"/>
      <c r="H11" s="71"/>
      <c r="I11" s="71"/>
      <c r="L11" s="43"/>
    </row>
    <row r="12" spans="1:12" x14ac:dyDescent="0.2">
      <c r="A12" s="54" t="s">
        <v>30</v>
      </c>
      <c r="B12" s="54"/>
      <c r="C12" s="54"/>
      <c r="D12" s="54"/>
      <c r="E12" s="54"/>
      <c r="F12" s="54"/>
      <c r="G12" s="71"/>
      <c r="H12" s="71"/>
      <c r="I12" s="71"/>
    </row>
    <row r="13" spans="1:12" x14ac:dyDescent="0.2">
      <c r="A13" s="63" t="s">
        <v>335</v>
      </c>
      <c r="B13" s="54"/>
      <c r="C13" s="54"/>
      <c r="D13" s="54"/>
      <c r="E13" s="54"/>
      <c r="F13" s="54"/>
      <c r="G13" s="71"/>
      <c r="H13" s="71"/>
      <c r="I13" s="71"/>
    </row>
    <row r="14" spans="1:12" x14ac:dyDescent="0.2">
      <c r="A14" s="63" t="s">
        <v>27</v>
      </c>
      <c r="B14" s="54"/>
      <c r="C14" s="54"/>
      <c r="D14" s="54"/>
      <c r="E14" s="54"/>
      <c r="F14" s="54"/>
      <c r="G14" s="71"/>
      <c r="H14" s="71"/>
      <c r="I14" s="71"/>
    </row>
    <row r="15" spans="1:12" x14ac:dyDescent="0.2">
      <c r="A15" s="54"/>
      <c r="B15" s="54"/>
      <c r="C15" s="71"/>
      <c r="D15" s="71"/>
      <c r="E15" s="71"/>
      <c r="F15" s="71"/>
      <c r="G15" s="71"/>
      <c r="H15" s="71"/>
      <c r="I15" s="71"/>
    </row>
    <row r="16" spans="1:12" x14ac:dyDescent="0.2">
      <c r="A16" s="63" t="s">
        <v>26</v>
      </c>
      <c r="B16" s="54"/>
      <c r="C16" s="71"/>
      <c r="D16" s="71"/>
      <c r="E16" s="71"/>
      <c r="F16" s="71"/>
      <c r="G16" s="71"/>
      <c r="H16" s="71"/>
      <c r="I16" s="71"/>
    </row>
    <row r="17" spans="1:10" x14ac:dyDescent="0.2">
      <c r="A17" s="81" t="s">
        <v>336</v>
      </c>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218900</v>
      </c>
      <c r="F21" s="2"/>
      <c r="G21" s="2"/>
      <c r="H21" s="2">
        <v>0</v>
      </c>
      <c r="I21" s="2">
        <v>0</v>
      </c>
    </row>
    <row r="22" spans="1:10" x14ac:dyDescent="0.2">
      <c r="A22" s="26" t="s">
        <v>13</v>
      </c>
      <c r="B22" s="25"/>
      <c r="C22" s="24"/>
      <c r="D22" s="2">
        <f t="shared" ref="D22:I22" si="0">C33</f>
        <v>0</v>
      </c>
      <c r="E22" s="2">
        <f t="shared" si="0"/>
        <v>0</v>
      </c>
      <c r="F22" s="2">
        <f t="shared" si="0"/>
        <v>0</v>
      </c>
      <c r="G22" s="2">
        <f t="shared" si="0"/>
        <v>4170</v>
      </c>
      <c r="H22" s="2">
        <f t="shared" si="0"/>
        <v>0</v>
      </c>
      <c r="I22" s="2">
        <f t="shared" si="0"/>
        <v>0</v>
      </c>
    </row>
    <row r="23" spans="1:10" x14ac:dyDescent="0.2">
      <c r="A23" s="26" t="s">
        <v>12</v>
      </c>
      <c r="B23" s="25"/>
      <c r="C23" s="24"/>
      <c r="D23" s="2"/>
      <c r="E23" s="2">
        <v>0</v>
      </c>
      <c r="F23" s="2">
        <v>4170</v>
      </c>
      <c r="G23" s="2">
        <f>183950+4170</f>
        <v>188120</v>
      </c>
      <c r="H23" s="2">
        <v>26610</v>
      </c>
      <c r="I23" s="2"/>
      <c r="J23" s="45"/>
    </row>
    <row r="24" spans="1:10" x14ac:dyDescent="0.2">
      <c r="A24" s="26" t="s">
        <v>11</v>
      </c>
      <c r="B24" s="25"/>
      <c r="C24" s="24"/>
      <c r="D24" s="2"/>
      <c r="E24" s="2">
        <v>0</v>
      </c>
      <c r="F24" s="24">
        <v>0</v>
      </c>
      <c r="G24" s="2">
        <f>188120+4170</f>
        <v>192290</v>
      </c>
      <c r="H24" s="2">
        <v>26610</v>
      </c>
      <c r="I24" s="2"/>
      <c r="J24" s="45"/>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v>0</v>
      </c>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4170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v>183950</v>
      </c>
      <c r="F35" s="2">
        <v>183950</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-183950</v>
      </c>
      <c r="F37" s="68">
        <f t="shared" si="3"/>
        <v>-179780</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2">
    <mergeCell ref="A9:I9"/>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ED0B5-BB93-4A1A-BF46-5478B375E66B}">
  <sheetPr>
    <pageSetUpPr fitToPage="1"/>
  </sheetPr>
  <dimension ref="A1:L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12" x14ac:dyDescent="0.2">
      <c r="A1" s="54"/>
      <c r="B1" s="54"/>
      <c r="C1" s="54"/>
      <c r="D1" s="54"/>
      <c r="E1" s="54"/>
      <c r="F1" s="54"/>
      <c r="G1" s="54"/>
      <c r="H1" s="54"/>
      <c r="I1" s="54"/>
    </row>
    <row r="2" spans="1:12" x14ac:dyDescent="0.2">
      <c r="A2" s="54" t="s">
        <v>50</v>
      </c>
      <c r="B2" s="55" t="s">
        <v>49</v>
      </c>
      <c r="C2" s="55"/>
      <c r="D2" s="55"/>
      <c r="E2" s="71"/>
      <c r="F2" s="54"/>
      <c r="G2" s="56" t="s">
        <v>48</v>
      </c>
      <c r="H2" s="55" t="s">
        <v>228</v>
      </c>
      <c r="I2" s="55"/>
    </row>
    <row r="3" spans="1:12" x14ac:dyDescent="0.2">
      <c r="A3" s="54" t="s">
        <v>46</v>
      </c>
      <c r="B3" s="55" t="s">
        <v>196</v>
      </c>
      <c r="C3" s="55"/>
      <c r="D3" s="55"/>
      <c r="E3" s="71"/>
      <c r="F3" s="54"/>
      <c r="G3" s="56" t="s">
        <v>44</v>
      </c>
      <c r="H3" s="59" t="s">
        <v>229</v>
      </c>
      <c r="I3" s="59"/>
    </row>
    <row r="4" spans="1:12" x14ac:dyDescent="0.2">
      <c r="A4" s="54" t="s">
        <v>42</v>
      </c>
      <c r="B4" s="59" t="s">
        <v>337</v>
      </c>
      <c r="C4" s="55"/>
      <c r="D4" s="55"/>
      <c r="E4" s="71"/>
      <c r="F4" s="54"/>
      <c r="G4" s="56" t="s">
        <v>40</v>
      </c>
      <c r="H4" s="55" t="s">
        <v>39</v>
      </c>
      <c r="I4" s="55"/>
    </row>
    <row r="5" spans="1:12" x14ac:dyDescent="0.2">
      <c r="A5" s="54" t="s">
        <v>38</v>
      </c>
      <c r="B5" s="57" t="s">
        <v>68</v>
      </c>
      <c r="C5" s="59"/>
      <c r="D5" s="59"/>
      <c r="E5" s="71"/>
      <c r="F5" s="54"/>
      <c r="G5" s="56" t="s">
        <v>36</v>
      </c>
      <c r="H5" s="59" t="s">
        <v>338</v>
      </c>
      <c r="I5" s="59"/>
    </row>
    <row r="6" spans="1:12" x14ac:dyDescent="0.2">
      <c r="A6" s="54"/>
      <c r="B6" s="54"/>
      <c r="C6" s="54"/>
      <c r="D6" s="54"/>
      <c r="E6" s="54"/>
      <c r="F6" s="54"/>
      <c r="G6" s="54"/>
      <c r="H6" s="54"/>
      <c r="I6" s="54"/>
    </row>
    <row r="7" spans="1:12" x14ac:dyDescent="0.2">
      <c r="A7" s="54"/>
      <c r="B7" s="54"/>
      <c r="C7" s="54"/>
      <c r="D7" s="54"/>
      <c r="E7" s="54"/>
      <c r="F7" s="54"/>
      <c r="G7" s="54"/>
      <c r="H7" s="54"/>
      <c r="I7" s="54"/>
    </row>
    <row r="8" spans="1:12" x14ac:dyDescent="0.2">
      <c r="A8" s="54" t="s">
        <v>34</v>
      </c>
      <c r="B8" s="54"/>
      <c r="C8" s="54"/>
      <c r="D8" s="54"/>
      <c r="E8" s="54"/>
      <c r="F8" s="54"/>
      <c r="G8" s="71"/>
      <c r="H8" s="71"/>
      <c r="I8" s="71"/>
    </row>
    <row r="9" spans="1:12" x14ac:dyDescent="0.2">
      <c r="A9" s="77" t="s">
        <v>339</v>
      </c>
      <c r="B9" s="77"/>
      <c r="C9" s="77"/>
      <c r="D9" s="77"/>
      <c r="E9" s="77"/>
      <c r="F9" s="77"/>
      <c r="G9" s="77"/>
      <c r="H9" s="77"/>
      <c r="I9" s="77"/>
      <c r="L9" t="s">
        <v>337</v>
      </c>
    </row>
    <row r="10" spans="1:12" x14ac:dyDescent="0.2">
      <c r="A10" s="54" t="s">
        <v>32</v>
      </c>
      <c r="B10" s="54"/>
      <c r="C10" s="54"/>
      <c r="D10" s="54"/>
      <c r="E10" s="54"/>
      <c r="F10" s="54"/>
      <c r="G10" s="71"/>
      <c r="H10" s="71"/>
      <c r="I10" s="71"/>
    </row>
    <row r="11" spans="1:12" x14ac:dyDescent="0.2">
      <c r="A11" s="54" t="s">
        <v>208</v>
      </c>
      <c r="B11" s="54"/>
      <c r="C11" s="54"/>
      <c r="D11" s="54"/>
      <c r="E11" s="54"/>
      <c r="F11" s="54"/>
      <c r="G11" s="71"/>
      <c r="H11" s="71"/>
      <c r="I11" s="71"/>
    </row>
    <row r="12" spans="1:12" x14ac:dyDescent="0.2">
      <c r="A12" s="54" t="s">
        <v>30</v>
      </c>
      <c r="B12" s="54"/>
      <c r="C12" s="54"/>
      <c r="D12" s="54"/>
      <c r="E12" s="54"/>
      <c r="F12" s="54"/>
      <c r="G12" s="71"/>
      <c r="H12" s="71"/>
      <c r="I12" s="71"/>
    </row>
    <row r="13" spans="1:12" x14ac:dyDescent="0.2">
      <c r="A13" s="63" t="s">
        <v>340</v>
      </c>
      <c r="B13" s="54"/>
      <c r="C13" s="54"/>
      <c r="D13" s="54"/>
      <c r="E13" s="54"/>
      <c r="F13" s="54"/>
      <c r="G13" s="71"/>
      <c r="H13" s="71"/>
      <c r="I13" s="71"/>
    </row>
    <row r="14" spans="1:12" x14ac:dyDescent="0.2">
      <c r="A14" s="63" t="s">
        <v>27</v>
      </c>
      <c r="B14" s="54"/>
      <c r="C14" s="54"/>
      <c r="D14" s="54"/>
      <c r="E14" s="54"/>
      <c r="F14" s="54"/>
      <c r="G14" s="71"/>
      <c r="H14" s="71"/>
      <c r="I14" s="71"/>
    </row>
    <row r="15" spans="1:12" x14ac:dyDescent="0.2">
      <c r="A15" s="54"/>
      <c r="B15" s="54"/>
      <c r="C15" s="71"/>
      <c r="D15" s="71"/>
      <c r="E15" s="71"/>
      <c r="F15" s="71"/>
      <c r="G15" s="71"/>
      <c r="H15" s="71"/>
      <c r="I15" s="71"/>
    </row>
    <row r="16" spans="1:12" x14ac:dyDescent="0.2">
      <c r="A16" s="63" t="s">
        <v>26</v>
      </c>
      <c r="B16" s="54"/>
      <c r="C16" s="71"/>
      <c r="D16" s="71"/>
      <c r="E16" s="71"/>
      <c r="F16" s="71"/>
      <c r="G16" s="71"/>
      <c r="H16" s="71"/>
      <c r="I16" s="71"/>
    </row>
    <row r="17" spans="1:9" x14ac:dyDescent="0.2">
      <c r="A17" s="81" t="s">
        <v>341</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v>198000</v>
      </c>
      <c r="F21" s="2"/>
      <c r="G21" s="2"/>
      <c r="H21" s="2">
        <v>0</v>
      </c>
      <c r="I21" s="2">
        <v>0</v>
      </c>
    </row>
    <row r="22" spans="1:9" x14ac:dyDescent="0.2">
      <c r="A22" s="26" t="s">
        <v>13</v>
      </c>
      <c r="B22" s="25"/>
      <c r="C22" s="24"/>
      <c r="D22" s="2">
        <f t="shared" ref="D22:I22" si="0">C33</f>
        <v>0</v>
      </c>
      <c r="E22" s="2">
        <f t="shared" si="0"/>
        <v>0</v>
      </c>
      <c r="F22" s="2">
        <f t="shared" si="0"/>
        <v>0</v>
      </c>
      <c r="G22" s="2">
        <f t="shared" si="0"/>
        <v>0</v>
      </c>
      <c r="H22" s="2">
        <f t="shared" si="0"/>
        <v>0</v>
      </c>
      <c r="I22" s="2">
        <f t="shared" si="0"/>
        <v>0</v>
      </c>
    </row>
    <row r="23" spans="1:9" x14ac:dyDescent="0.2">
      <c r="A23" s="26" t="s">
        <v>12</v>
      </c>
      <c r="B23" s="25"/>
      <c r="C23" s="24"/>
      <c r="D23" s="2"/>
      <c r="E23" s="2">
        <v>0</v>
      </c>
      <c r="F23" s="2">
        <v>24675</v>
      </c>
      <c r="G23" s="2">
        <v>173325</v>
      </c>
      <c r="H23" s="2">
        <v>0</v>
      </c>
      <c r="I23" s="2"/>
    </row>
    <row r="24" spans="1:9" x14ac:dyDescent="0.2">
      <c r="A24" s="26" t="s">
        <v>11</v>
      </c>
      <c r="B24" s="25"/>
      <c r="C24" s="24"/>
      <c r="D24" s="2"/>
      <c r="E24" s="2">
        <v>0</v>
      </c>
      <c r="F24" s="24">
        <v>24675</v>
      </c>
      <c r="G24" s="2">
        <v>173325</v>
      </c>
      <c r="H24" s="2">
        <v>0</v>
      </c>
      <c r="I24" s="2"/>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c r="F28" s="2"/>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v>60000</v>
      </c>
      <c r="F35" s="2">
        <v>102825</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-60000</v>
      </c>
      <c r="F37" s="68">
        <f t="shared" si="3"/>
        <v>-102825</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2">
    <mergeCell ref="A9:I9"/>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502F-57B2-48D6-8458-42D93F438E85}">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229</v>
      </c>
      <c r="I3" s="59"/>
    </row>
    <row r="4" spans="1:9" x14ac:dyDescent="0.2">
      <c r="A4" s="54" t="s">
        <v>42</v>
      </c>
      <c r="B4" s="55" t="s">
        <v>342</v>
      </c>
      <c r="C4" s="55"/>
      <c r="D4" s="55"/>
      <c r="E4" s="54"/>
      <c r="F4" s="54"/>
      <c r="G4" s="56" t="s">
        <v>40</v>
      </c>
      <c r="H4" s="55" t="s">
        <v>39</v>
      </c>
      <c r="I4" s="55"/>
    </row>
    <row r="5" spans="1:9" x14ac:dyDescent="0.2">
      <c r="A5" s="54" t="s">
        <v>38</v>
      </c>
      <c r="B5" s="55" t="s">
        <v>74</v>
      </c>
      <c r="C5" s="59"/>
      <c r="D5" s="59"/>
      <c r="E5" s="54"/>
      <c r="F5" s="54"/>
      <c r="G5" s="56" t="s">
        <v>36</v>
      </c>
      <c r="H5" s="59" t="s">
        <v>343</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344</v>
      </c>
      <c r="B9" s="54"/>
      <c r="C9" s="54"/>
      <c r="D9" s="54"/>
      <c r="E9" s="54"/>
      <c r="F9" s="54"/>
      <c r="G9" s="54"/>
      <c r="H9" s="54"/>
      <c r="I9" s="54"/>
    </row>
    <row r="10" spans="1:9" x14ac:dyDescent="0.2">
      <c r="A10" s="63" t="s">
        <v>345</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208</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346</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54"/>
      <c r="D16" s="54"/>
      <c r="E16" s="54"/>
      <c r="F16" s="54"/>
      <c r="G16" s="54"/>
      <c r="H16" s="54"/>
      <c r="I16" s="54"/>
    </row>
    <row r="17" spans="1:10" x14ac:dyDescent="0.2">
      <c r="A17" s="63" t="s">
        <v>26</v>
      </c>
      <c r="B17" s="54"/>
      <c r="C17" s="54"/>
      <c r="D17" s="54"/>
      <c r="E17" s="54"/>
      <c r="F17" s="54"/>
      <c r="G17" s="54"/>
      <c r="H17" s="54"/>
      <c r="I17" s="54"/>
    </row>
    <row r="18" spans="1:10" x14ac:dyDescent="0.2">
      <c r="A18" s="78" t="s">
        <v>347</v>
      </c>
      <c r="B18" s="46"/>
      <c r="C18" s="46"/>
      <c r="D18" s="46"/>
      <c r="E18" s="46"/>
      <c r="F18" s="46"/>
      <c r="G18" s="46"/>
      <c r="H18" s="46"/>
      <c r="I18" s="46"/>
    </row>
    <row r="19" spans="1:10" x14ac:dyDescent="0.2">
      <c r="A19" s="95" t="s">
        <v>24</v>
      </c>
      <c r="B19" s="96"/>
      <c r="C19" s="96"/>
      <c r="D19" s="96"/>
      <c r="E19" s="96"/>
      <c r="F19" s="96"/>
      <c r="G19" s="96"/>
      <c r="H19" s="96"/>
      <c r="I19" s="97"/>
    </row>
    <row r="20" spans="1:10" x14ac:dyDescent="0.2">
      <c r="A20" s="26"/>
      <c r="B20" s="25"/>
      <c r="C20" s="84" t="s">
        <v>23</v>
      </c>
      <c r="D20" s="84" t="s">
        <v>22</v>
      </c>
      <c r="E20" s="84" t="s">
        <v>21</v>
      </c>
      <c r="F20" s="84" t="s">
        <v>20</v>
      </c>
      <c r="G20" s="84" t="s">
        <v>19</v>
      </c>
      <c r="H20" s="84" t="s">
        <v>18</v>
      </c>
      <c r="I20" s="84" t="s">
        <v>17</v>
      </c>
    </row>
    <row r="21" spans="1:10" x14ac:dyDescent="0.2">
      <c r="A21" s="26"/>
      <c r="B21" s="25"/>
      <c r="C21" s="67" t="s">
        <v>16</v>
      </c>
      <c r="D21" s="85" t="s">
        <v>16</v>
      </c>
      <c r="E21" s="67" t="s">
        <v>16</v>
      </c>
      <c r="F21" s="67" t="s">
        <v>16</v>
      </c>
      <c r="G21" s="67" t="s">
        <v>15</v>
      </c>
      <c r="H21" s="67" t="s">
        <v>15</v>
      </c>
      <c r="I21" s="67" t="s">
        <v>15</v>
      </c>
    </row>
    <row r="22" spans="1:10" x14ac:dyDescent="0.2">
      <c r="A22" s="26" t="s">
        <v>14</v>
      </c>
      <c r="B22" s="25"/>
      <c r="C22" s="24"/>
      <c r="D22" s="2"/>
      <c r="E22" s="2">
        <v>469240</v>
      </c>
      <c r="F22" s="2"/>
      <c r="G22" s="2"/>
      <c r="H22" s="2">
        <v>0</v>
      </c>
      <c r="I22" s="2">
        <v>0</v>
      </c>
    </row>
    <row r="23" spans="1:10" x14ac:dyDescent="0.2">
      <c r="A23" s="26" t="s">
        <v>13</v>
      </c>
      <c r="B23" s="25"/>
      <c r="C23" s="24"/>
      <c r="D23" s="2">
        <f t="shared" ref="D23:I23" si="0">C34</f>
        <v>0</v>
      </c>
      <c r="E23" s="2">
        <f t="shared" si="0"/>
        <v>0</v>
      </c>
      <c r="F23" s="2">
        <f t="shared" si="0"/>
        <v>0</v>
      </c>
      <c r="G23" s="2">
        <f t="shared" si="0"/>
        <v>0</v>
      </c>
      <c r="H23" s="2">
        <f t="shared" si="0"/>
        <v>0</v>
      </c>
      <c r="I23" s="2">
        <f t="shared" si="0"/>
        <v>0</v>
      </c>
    </row>
    <row r="24" spans="1:10" x14ac:dyDescent="0.2">
      <c r="A24" s="26" t="s">
        <v>12</v>
      </c>
      <c r="B24" s="25"/>
      <c r="C24" s="24"/>
      <c r="D24" s="2"/>
      <c r="E24" s="2">
        <v>0</v>
      </c>
      <c r="F24" s="2">
        <v>0</v>
      </c>
      <c r="G24" s="2">
        <v>250000</v>
      </c>
      <c r="H24" s="2">
        <f>203760+15480</f>
        <v>219240</v>
      </c>
      <c r="I24" s="2"/>
      <c r="J24" s="45"/>
    </row>
    <row r="25" spans="1:10" x14ac:dyDescent="0.2">
      <c r="A25" s="26" t="s">
        <v>11</v>
      </c>
      <c r="B25" s="25"/>
      <c r="C25" s="24"/>
      <c r="D25" s="2"/>
      <c r="E25" s="2">
        <v>0</v>
      </c>
      <c r="F25" s="24">
        <v>0</v>
      </c>
      <c r="G25" s="2">
        <v>250000</v>
      </c>
      <c r="H25" s="2">
        <v>219240</v>
      </c>
      <c r="I25" s="2"/>
    </row>
    <row r="26" spans="1:10" x14ac:dyDescent="0.2">
      <c r="A26" s="26"/>
      <c r="B26" s="25"/>
      <c r="C26" s="24"/>
      <c r="D26" s="2"/>
      <c r="E26" s="2"/>
      <c r="F26" s="2"/>
      <c r="G26" s="2"/>
      <c r="H26" s="2"/>
      <c r="I26" s="2"/>
    </row>
    <row r="27" spans="1:10" x14ac:dyDescent="0.2">
      <c r="A27" s="26" t="s">
        <v>10</v>
      </c>
      <c r="B27" s="32"/>
      <c r="C27" s="29"/>
      <c r="D27" s="29"/>
      <c r="E27" s="29"/>
      <c r="F27" s="29"/>
      <c r="G27" s="29"/>
      <c r="H27" s="29"/>
      <c r="I27" s="24"/>
    </row>
    <row r="28" spans="1:10" x14ac:dyDescent="0.2">
      <c r="A28" s="31" t="s">
        <v>9</v>
      </c>
      <c r="B28" s="25"/>
      <c r="C28" s="24"/>
      <c r="D28" s="30"/>
      <c r="E28" s="29"/>
      <c r="F28" s="29"/>
      <c r="G28" s="29"/>
      <c r="H28" s="29"/>
      <c r="I28" s="24"/>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8"/>
      <c r="B31" s="27"/>
      <c r="C31" s="24"/>
      <c r="D31" s="2"/>
      <c r="E31" s="2"/>
      <c r="F31" s="2"/>
      <c r="G31" s="2"/>
      <c r="H31" s="2"/>
      <c r="I31" s="2"/>
    </row>
    <row r="32" spans="1:10"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0</v>
      </c>
      <c r="E34" s="24">
        <f>+E23+E24-E25+E32</f>
        <v>0</v>
      </c>
      <c r="F34" s="24">
        <f t="shared" si="2"/>
        <v>0</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86"/>
      <c r="D36" s="10"/>
      <c r="E36" s="10">
        <v>0</v>
      </c>
      <c r="F36" s="2">
        <v>205500</v>
      </c>
      <c r="G36" s="2">
        <v>200000</v>
      </c>
      <c r="H36" s="2"/>
      <c r="I36" s="2"/>
    </row>
    <row r="37" spans="1:9" x14ac:dyDescent="0.2">
      <c r="A37" s="28"/>
      <c r="B37" s="27"/>
      <c r="C37" s="86"/>
      <c r="D37" s="10"/>
      <c r="E37" s="10"/>
      <c r="F37" s="2"/>
      <c r="G37" s="2"/>
      <c r="H37" s="2"/>
      <c r="I37" s="2"/>
    </row>
    <row r="38" spans="1:9" x14ac:dyDescent="0.2">
      <c r="A38" s="26" t="s">
        <v>5</v>
      </c>
      <c r="B38" s="87"/>
      <c r="C38" s="88">
        <f>C34-C36</f>
        <v>0</v>
      </c>
      <c r="D38" s="88">
        <f t="shared" ref="D38:I38" si="3">D34-D36</f>
        <v>0</v>
      </c>
      <c r="E38" s="88">
        <f t="shared" si="3"/>
        <v>0</v>
      </c>
      <c r="F38" s="68">
        <f t="shared" si="3"/>
        <v>-205500</v>
      </c>
      <c r="G38" s="68">
        <f t="shared" si="3"/>
        <v>-200000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88DB2-5A62-4FF0-945E-20919E4520E0}">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202</v>
      </c>
      <c r="I2" s="55"/>
    </row>
    <row r="3" spans="1:9" x14ac:dyDescent="0.2">
      <c r="A3" s="54" t="s">
        <v>46</v>
      </c>
      <c r="B3" s="55" t="s">
        <v>196</v>
      </c>
      <c r="C3" s="55"/>
      <c r="D3" s="55"/>
      <c r="E3" s="71"/>
      <c r="F3" s="54"/>
      <c r="G3" s="56" t="s">
        <v>44</v>
      </c>
      <c r="H3" s="58" t="s">
        <v>203</v>
      </c>
      <c r="I3" s="59"/>
    </row>
    <row r="4" spans="1:9" x14ac:dyDescent="0.2">
      <c r="A4" s="54" t="s">
        <v>42</v>
      </c>
      <c r="B4" s="55" t="s">
        <v>204</v>
      </c>
      <c r="C4" s="55"/>
      <c r="D4" s="55"/>
      <c r="E4" s="71"/>
      <c r="F4" s="54"/>
      <c r="G4" s="56" t="s">
        <v>40</v>
      </c>
      <c r="H4" s="55" t="s">
        <v>39</v>
      </c>
      <c r="I4" s="55"/>
    </row>
    <row r="5" spans="1:9" x14ac:dyDescent="0.2">
      <c r="A5" s="54" t="s">
        <v>38</v>
      </c>
      <c r="B5" s="55" t="s">
        <v>205</v>
      </c>
      <c r="C5" s="59"/>
      <c r="D5" s="59"/>
      <c r="E5" s="71"/>
      <c r="F5" s="54"/>
      <c r="G5" s="56" t="s">
        <v>36</v>
      </c>
      <c r="H5" s="59" t="s">
        <v>206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ht="25.5" customHeight="1" x14ac:dyDescent="0.2">
      <c r="A9" s="77" t="s">
        <v>207</v>
      </c>
      <c r="B9" s="77"/>
      <c r="C9" s="77"/>
      <c r="D9" s="77"/>
      <c r="E9" s="77"/>
      <c r="F9" s="77"/>
      <c r="G9" s="77"/>
      <c r="H9" s="77"/>
      <c r="I9" s="77"/>
    </row>
    <row r="10" spans="1:9" x14ac:dyDescent="0.2">
      <c r="A10" s="54" t="s">
        <v>32</v>
      </c>
      <c r="B10" s="54"/>
      <c r="C10" s="71"/>
      <c r="D10" s="71"/>
      <c r="E10" s="71"/>
      <c r="F10" s="71"/>
      <c r="G10" s="71"/>
      <c r="H10" s="71"/>
      <c r="I10" s="71"/>
    </row>
    <row r="11" spans="1:9" x14ac:dyDescent="0.2">
      <c r="A11" s="54" t="s">
        <v>208</v>
      </c>
      <c r="B11" s="54"/>
      <c r="C11" s="71"/>
      <c r="D11" s="71"/>
      <c r="E11" s="71"/>
      <c r="F11" s="71"/>
      <c r="G11" s="71"/>
      <c r="H11" s="71"/>
      <c r="I11" s="71"/>
    </row>
    <row r="12" spans="1:9" x14ac:dyDescent="0.2">
      <c r="A12" s="54" t="s">
        <v>30</v>
      </c>
      <c r="B12" s="54"/>
      <c r="C12" s="71"/>
      <c r="D12" s="71"/>
      <c r="E12" s="71"/>
      <c r="F12" s="71"/>
      <c r="G12" s="71"/>
      <c r="H12" s="71"/>
      <c r="I12" s="71"/>
    </row>
    <row r="13" spans="1:9" ht="39" customHeight="1" x14ac:dyDescent="0.2">
      <c r="A13" s="77" t="s">
        <v>209</v>
      </c>
      <c r="B13" s="77"/>
      <c r="C13" s="77"/>
      <c r="D13" s="77"/>
      <c r="E13" s="77"/>
      <c r="F13" s="77"/>
      <c r="G13" s="77"/>
      <c r="H13" s="77"/>
      <c r="I13" s="77"/>
    </row>
    <row r="14" spans="1:9" x14ac:dyDescent="0.2">
      <c r="A14" s="63" t="s">
        <v>27</v>
      </c>
      <c r="B14" s="54"/>
      <c r="C14" s="71"/>
      <c r="D14" s="71"/>
      <c r="E14" s="71"/>
      <c r="F14" s="71"/>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9" x14ac:dyDescent="0.2">
      <c r="A17" s="63" t="s">
        <v>25</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c r="F21" s="2"/>
      <c r="G21" s="2"/>
      <c r="H21" s="2">
        <v>150000</v>
      </c>
      <c r="I21" s="2">
        <v>150000</v>
      </c>
    </row>
    <row r="22" spans="1:9" x14ac:dyDescent="0.2">
      <c r="A22" s="26" t="s">
        <v>13</v>
      </c>
      <c r="B22" s="25"/>
      <c r="C22" s="24">
        <v>88067</v>
      </c>
      <c r="D22" s="2">
        <f t="shared" ref="D22:I22" si="0">C33</f>
        <v>35159</v>
      </c>
      <c r="E22" s="2">
        <f t="shared" si="0"/>
        <v>70393</v>
      </c>
      <c r="F22" s="2">
        <f t="shared" si="0"/>
        <v>23062</v>
      </c>
      <c r="G22" s="2">
        <f t="shared" si="0"/>
        <v>66978</v>
      </c>
      <c r="H22" s="2">
        <f t="shared" si="0"/>
        <v>0</v>
      </c>
      <c r="I22" s="2">
        <f t="shared" si="0"/>
        <v>0</v>
      </c>
    </row>
    <row r="23" spans="1:9" x14ac:dyDescent="0.2">
      <c r="A23" s="26" t="s">
        <v>12</v>
      </c>
      <c r="B23" s="25"/>
      <c r="C23" s="2">
        <v>251149</v>
      </c>
      <c r="D23" s="2">
        <v>90082</v>
      </c>
      <c r="E23" s="2">
        <v>78106</v>
      </c>
      <c r="F23" s="2">
        <v>254033</v>
      </c>
      <c r="G23" s="2">
        <f>40066+66978</f>
        <v>107044</v>
      </c>
      <c r="H23" s="2">
        <v>150000</v>
      </c>
      <c r="I23" s="2">
        <v>150000</v>
      </c>
    </row>
    <row r="24" spans="1:9" x14ac:dyDescent="0.2">
      <c r="A24" s="26" t="s">
        <v>11</v>
      </c>
      <c r="B24" s="25"/>
      <c r="C24" s="2">
        <v>304057</v>
      </c>
      <c r="D24" s="2">
        <v>54848</v>
      </c>
      <c r="E24" s="24">
        <v>107964</v>
      </c>
      <c r="F24" s="24">
        <v>210117</v>
      </c>
      <c r="G24" s="2">
        <v>174022</v>
      </c>
      <c r="H24" s="2">
        <v>150000</v>
      </c>
      <c r="I24" s="2">
        <v>150000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c r="D28" s="2"/>
      <c r="E28" s="2">
        <v>-17473</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 t="shared" ref="C31:I31" si="1">SUM(C28:C30)</f>
        <v>0</v>
      </c>
      <c r="D31" s="24">
        <f t="shared" si="1"/>
        <v>0</v>
      </c>
      <c r="E31" s="24">
        <f t="shared" si="1"/>
        <v>-17473</v>
      </c>
      <c r="F31" s="24">
        <f t="shared" si="1"/>
        <v>0</v>
      </c>
      <c r="G31" s="24">
        <f t="shared" si="1"/>
        <v>0</v>
      </c>
      <c r="H31" s="24">
        <f t="shared" si="1"/>
        <v>0</v>
      </c>
      <c r="I31" s="24">
        <f t="shared" si="1"/>
        <v>0</v>
      </c>
    </row>
    <row r="32" spans="1:9" x14ac:dyDescent="0.2">
      <c r="A32" s="26"/>
      <c r="B32" s="25"/>
      <c r="C32" s="24"/>
      <c r="D32" s="2"/>
      <c r="E32" s="2"/>
      <c r="F32" s="2"/>
      <c r="G32" s="2"/>
      <c r="H32" s="2"/>
      <c r="I32" s="2"/>
    </row>
    <row r="33" spans="1:9" x14ac:dyDescent="0.2">
      <c r="A33" s="26" t="s">
        <v>7</v>
      </c>
      <c r="B33" s="25"/>
      <c r="C33" s="24">
        <f>+C22+C23-C24+C31</f>
        <v>35159</v>
      </c>
      <c r="D33" s="24">
        <f t="shared" ref="D33:I33" si="2">+D22+D23-D24+D31</f>
        <v>70393</v>
      </c>
      <c r="E33" s="24">
        <f>+E22+E23-E24+E31</f>
        <v>23062</v>
      </c>
      <c r="F33" s="24">
        <f t="shared" si="2"/>
        <v>66978</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10">
        <v>147542</v>
      </c>
      <c r="D35" s="10">
        <v>9486</v>
      </c>
      <c r="E35" s="2">
        <f>3212+159741</f>
        <v>162953</v>
      </c>
      <c r="F35" s="2">
        <v>40666</v>
      </c>
      <c r="G35" s="2"/>
      <c r="H35" s="2"/>
      <c r="I35" s="2"/>
    </row>
    <row r="36" spans="1:9" x14ac:dyDescent="0.2">
      <c r="A36" s="28"/>
      <c r="B36" s="27"/>
      <c r="C36" s="86"/>
      <c r="D36" s="10"/>
      <c r="E36" s="10"/>
      <c r="F36" s="2"/>
      <c r="G36" s="2"/>
      <c r="H36" s="2"/>
      <c r="I36" s="2"/>
    </row>
    <row r="37" spans="1:9" x14ac:dyDescent="0.2">
      <c r="A37" s="26" t="s">
        <v>5</v>
      </c>
      <c r="B37" s="87"/>
      <c r="C37" s="88">
        <f>C33-C35</f>
        <v>-112383</v>
      </c>
      <c r="D37" s="88">
        <f t="shared" ref="D37:I37" si="3">D33-D35</f>
        <v>60907</v>
      </c>
      <c r="E37" s="88">
        <f t="shared" si="3"/>
        <v>-139891</v>
      </c>
      <c r="F37" s="68">
        <f t="shared" si="3"/>
        <v>26312</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3">
    <mergeCell ref="A9:I9"/>
    <mergeCell ref="A13:I13"/>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15236-A26E-461C-A98C-9CCF59275B58}">
  <sheetPr>
    <pageSetUpPr fitToPage="1"/>
  </sheetPr>
  <dimension ref="A1:L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228</v>
      </c>
      <c r="I2" s="55"/>
    </row>
    <row r="3" spans="1:9" x14ac:dyDescent="0.2">
      <c r="A3" s="54" t="s">
        <v>46</v>
      </c>
      <c r="B3" s="55" t="s">
        <v>196</v>
      </c>
      <c r="C3" s="55"/>
      <c r="D3" s="55"/>
      <c r="E3" s="71"/>
      <c r="F3" s="54"/>
      <c r="G3" s="56" t="s">
        <v>44</v>
      </c>
      <c r="H3" s="59" t="s">
        <v>229</v>
      </c>
      <c r="I3" s="59"/>
    </row>
    <row r="4" spans="1:9" x14ac:dyDescent="0.2">
      <c r="A4" s="54" t="s">
        <v>42</v>
      </c>
      <c r="B4" s="58" t="s">
        <v>348</v>
      </c>
      <c r="C4" s="55"/>
      <c r="D4" s="55"/>
      <c r="E4" s="71"/>
      <c r="F4" s="54"/>
      <c r="G4" s="56" t="s">
        <v>40</v>
      </c>
      <c r="H4" s="55" t="s">
        <v>39</v>
      </c>
      <c r="I4" s="55"/>
    </row>
    <row r="5" spans="1:9" x14ac:dyDescent="0.2">
      <c r="A5" s="54" t="s">
        <v>38</v>
      </c>
      <c r="B5" s="57" t="s">
        <v>68</v>
      </c>
      <c r="C5" s="59"/>
      <c r="D5" s="59"/>
      <c r="E5" s="71"/>
      <c r="F5" s="54"/>
      <c r="G5" s="56" t="s">
        <v>36</v>
      </c>
      <c r="H5" s="58" t="s">
        <v>349</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71"/>
      <c r="H8" s="71"/>
      <c r="I8" s="71"/>
    </row>
    <row r="9" spans="1:9" x14ac:dyDescent="0.2">
      <c r="A9" s="77" t="s">
        <v>350</v>
      </c>
      <c r="B9" s="77"/>
      <c r="C9" s="77"/>
      <c r="D9" s="77"/>
      <c r="E9" s="77"/>
      <c r="F9" s="77"/>
      <c r="G9" s="77"/>
      <c r="H9" s="77"/>
      <c r="I9" s="77"/>
    </row>
    <row r="10" spans="1:9" x14ac:dyDescent="0.2">
      <c r="A10" s="54" t="s">
        <v>32</v>
      </c>
      <c r="B10" s="54"/>
      <c r="C10" s="54"/>
      <c r="D10" s="54"/>
      <c r="E10" s="54"/>
      <c r="F10" s="54"/>
      <c r="G10" s="71"/>
      <c r="H10" s="71"/>
      <c r="I10" s="71"/>
    </row>
    <row r="11" spans="1:9" x14ac:dyDescent="0.2">
      <c r="A11" s="54" t="s">
        <v>208</v>
      </c>
      <c r="B11" s="54"/>
      <c r="C11" s="54"/>
      <c r="D11" s="54"/>
      <c r="E11" s="54"/>
      <c r="F11" s="54"/>
      <c r="G11" s="71"/>
      <c r="H11" s="71"/>
      <c r="I11" s="71"/>
    </row>
    <row r="12" spans="1:9" x14ac:dyDescent="0.2">
      <c r="A12" s="54" t="s">
        <v>30</v>
      </c>
      <c r="B12" s="54"/>
      <c r="C12" s="54"/>
      <c r="D12" s="54"/>
      <c r="E12" s="54"/>
      <c r="F12" s="54"/>
      <c r="G12" s="71"/>
      <c r="H12" s="71"/>
      <c r="I12" s="71"/>
    </row>
    <row r="13" spans="1:9" x14ac:dyDescent="0.2">
      <c r="A13" s="63" t="s">
        <v>351</v>
      </c>
      <c r="B13" s="54"/>
      <c r="C13" s="54"/>
      <c r="D13" s="54"/>
      <c r="E13" s="54"/>
      <c r="F13" s="54"/>
      <c r="G13" s="71"/>
      <c r="H13" s="71"/>
      <c r="I13" s="71"/>
    </row>
    <row r="14" spans="1:9" x14ac:dyDescent="0.2">
      <c r="A14" s="63" t="s">
        <v>27</v>
      </c>
      <c r="B14" s="54"/>
      <c r="C14" s="54"/>
      <c r="D14" s="54"/>
      <c r="E14" s="54"/>
      <c r="F14" s="54"/>
      <c r="G14" s="71"/>
      <c r="H14" s="71"/>
      <c r="I14" s="71"/>
    </row>
    <row r="15" spans="1:9" x14ac:dyDescent="0.2">
      <c r="A15" s="54"/>
      <c r="B15" s="54"/>
      <c r="C15" s="71"/>
      <c r="D15" s="71"/>
      <c r="E15" s="71"/>
      <c r="F15" s="71"/>
      <c r="G15" s="71"/>
      <c r="H15" s="71"/>
      <c r="I15" s="71"/>
    </row>
    <row r="16" spans="1:9" x14ac:dyDescent="0.2">
      <c r="A16" s="63" t="s">
        <v>26</v>
      </c>
      <c r="B16" s="54"/>
      <c r="C16" s="71"/>
      <c r="D16" s="71"/>
      <c r="E16" s="71"/>
      <c r="F16" s="71"/>
      <c r="G16" s="71"/>
      <c r="H16" s="71"/>
      <c r="I16" s="71"/>
    </row>
    <row r="17" spans="1:12" x14ac:dyDescent="0.2">
      <c r="A17" s="81" t="s">
        <v>147</v>
      </c>
      <c r="B17" s="71"/>
      <c r="C17" s="71"/>
      <c r="D17" s="71"/>
      <c r="E17" s="71"/>
      <c r="F17" s="71"/>
      <c r="G17" s="71"/>
      <c r="H17" s="71"/>
      <c r="I17" s="71"/>
      <c r="L17" s="43"/>
    </row>
    <row r="18" spans="1:12" x14ac:dyDescent="0.2">
      <c r="A18" s="39" t="s">
        <v>24</v>
      </c>
      <c r="B18" s="38"/>
      <c r="C18" s="38"/>
      <c r="D18" s="38"/>
      <c r="E18" s="38"/>
      <c r="F18" s="38"/>
      <c r="G18" s="38"/>
      <c r="H18" s="38"/>
      <c r="I18" s="37"/>
    </row>
    <row r="19" spans="1:12" x14ac:dyDescent="0.2">
      <c r="A19" s="26"/>
      <c r="B19" s="25"/>
      <c r="C19" s="84" t="s">
        <v>23</v>
      </c>
      <c r="D19" s="84" t="s">
        <v>22</v>
      </c>
      <c r="E19" s="84" t="s">
        <v>21</v>
      </c>
      <c r="F19" s="84" t="s">
        <v>20</v>
      </c>
      <c r="G19" s="84" t="s">
        <v>19</v>
      </c>
      <c r="H19" s="84" t="s">
        <v>18</v>
      </c>
      <c r="I19" s="84" t="s">
        <v>17</v>
      </c>
    </row>
    <row r="20" spans="1:12" x14ac:dyDescent="0.2">
      <c r="A20" s="26"/>
      <c r="B20" s="25"/>
      <c r="C20" s="67" t="s">
        <v>16</v>
      </c>
      <c r="D20" s="85" t="s">
        <v>16</v>
      </c>
      <c r="E20" s="67" t="s">
        <v>16</v>
      </c>
      <c r="F20" s="67" t="s">
        <v>16</v>
      </c>
      <c r="G20" s="67" t="s">
        <v>15</v>
      </c>
      <c r="H20" s="67" t="s">
        <v>15</v>
      </c>
      <c r="I20" s="67" t="s">
        <v>15</v>
      </c>
    </row>
    <row r="21" spans="1:12" x14ac:dyDescent="0.2">
      <c r="A21" s="26" t="s">
        <v>14</v>
      </c>
      <c r="B21" s="25"/>
      <c r="C21" s="24"/>
      <c r="D21" s="2"/>
      <c r="E21" s="2"/>
      <c r="F21" s="2">
        <v>17227</v>
      </c>
      <c r="G21" s="2"/>
      <c r="H21" s="2"/>
      <c r="I21" s="2"/>
    </row>
    <row r="22" spans="1:12" x14ac:dyDescent="0.2">
      <c r="A22" s="26" t="s">
        <v>13</v>
      </c>
      <c r="B22" s="25"/>
      <c r="C22" s="24"/>
      <c r="D22" s="2">
        <f t="shared" ref="D22:I22" si="0">C33</f>
        <v>0</v>
      </c>
      <c r="E22" s="2">
        <f t="shared" si="0"/>
        <v>0</v>
      </c>
      <c r="F22" s="2">
        <f t="shared" si="0"/>
        <v>0</v>
      </c>
      <c r="G22" s="2">
        <f t="shared" si="0"/>
        <v>0</v>
      </c>
      <c r="H22" s="2">
        <f t="shared" si="0"/>
        <v>0</v>
      </c>
      <c r="I22" s="2">
        <f t="shared" si="0"/>
        <v>0</v>
      </c>
    </row>
    <row r="23" spans="1:12" x14ac:dyDescent="0.2">
      <c r="A23" s="26" t="s">
        <v>12</v>
      </c>
      <c r="B23" s="25"/>
      <c r="C23" s="24"/>
      <c r="D23" s="2"/>
      <c r="E23" s="2"/>
      <c r="F23" s="2">
        <v>0</v>
      </c>
      <c r="G23" s="2">
        <v>17227</v>
      </c>
      <c r="H23" s="2"/>
      <c r="I23" s="2"/>
    </row>
    <row r="24" spans="1:12" x14ac:dyDescent="0.2">
      <c r="A24" s="26" t="s">
        <v>11</v>
      </c>
      <c r="B24" s="25"/>
      <c r="C24" s="24"/>
      <c r="D24" s="2"/>
      <c r="E24" s="2"/>
      <c r="F24" s="24">
        <v>0</v>
      </c>
      <c r="G24" s="2">
        <v>17227</v>
      </c>
      <c r="H24" s="2"/>
      <c r="I24" s="2"/>
    </row>
    <row r="25" spans="1:12" x14ac:dyDescent="0.2">
      <c r="A25" s="26"/>
      <c r="B25" s="25"/>
      <c r="C25" s="24"/>
      <c r="D25" s="2"/>
      <c r="E25" s="2"/>
      <c r="F25" s="2"/>
      <c r="G25" s="2"/>
      <c r="H25" s="2"/>
      <c r="I25" s="2"/>
    </row>
    <row r="26" spans="1:12" x14ac:dyDescent="0.2">
      <c r="A26" s="26" t="s">
        <v>10</v>
      </c>
      <c r="B26" s="32"/>
      <c r="C26" s="29"/>
      <c r="D26" s="29"/>
      <c r="E26" s="29"/>
      <c r="F26" s="29"/>
      <c r="G26" s="29"/>
      <c r="H26" s="29"/>
      <c r="I26" s="24"/>
    </row>
    <row r="27" spans="1:12" x14ac:dyDescent="0.2">
      <c r="A27" s="31" t="s">
        <v>9</v>
      </c>
      <c r="B27" s="25"/>
      <c r="C27" s="24"/>
      <c r="D27" s="30"/>
      <c r="E27" s="29"/>
      <c r="F27" s="29"/>
      <c r="G27" s="29"/>
      <c r="H27" s="29"/>
      <c r="I27" s="24"/>
    </row>
    <row r="28" spans="1:12" x14ac:dyDescent="0.2">
      <c r="A28" s="28"/>
      <c r="B28" s="27"/>
      <c r="C28" s="24"/>
      <c r="D28" s="2"/>
      <c r="E28" s="2"/>
      <c r="F28" s="2"/>
      <c r="G28" s="2"/>
      <c r="H28" s="2"/>
      <c r="I28" s="2"/>
    </row>
    <row r="29" spans="1:12" x14ac:dyDescent="0.2">
      <c r="A29" s="28"/>
      <c r="B29" s="27"/>
      <c r="C29" s="24"/>
      <c r="D29" s="2"/>
      <c r="E29" s="2"/>
      <c r="F29" s="2"/>
      <c r="G29" s="2"/>
      <c r="H29" s="2"/>
      <c r="I29" s="2"/>
    </row>
    <row r="30" spans="1:12" x14ac:dyDescent="0.2">
      <c r="A30" s="28"/>
      <c r="B30" s="27"/>
      <c r="C30" s="24"/>
      <c r="D30" s="2"/>
      <c r="E30" s="2"/>
      <c r="F30" s="2"/>
      <c r="G30" s="2"/>
      <c r="H30" s="2"/>
      <c r="I30" s="2"/>
    </row>
    <row r="31" spans="1:12"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2"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c r="F35" s="2">
        <v>17227</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0</v>
      </c>
      <c r="F37" s="68">
        <f t="shared" si="3"/>
        <v>-17227</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2">
    <mergeCell ref="A9:I9"/>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4336E-9772-49AD-8FB3-2C64B5B08727}">
  <sheetPr>
    <pageSetUpPr fitToPage="1"/>
  </sheetPr>
  <dimension ref="A1:I45"/>
  <sheetViews>
    <sheetView zoomScaleNormal="100" workbookViewId="0">
      <selection activeCell="A19" sqref="A19"/>
    </sheetView>
  </sheetViews>
  <sheetFormatPr defaultRowHeight="12.75" x14ac:dyDescent="0.2"/>
  <cols>
    <col min="1" max="2" width="14.7109375" style="44" customWidth="1"/>
    <col min="3" max="8" width="14" style="44" customWidth="1"/>
    <col min="9" max="9" width="13.140625" style="44" customWidth="1"/>
    <col min="10" max="16384" width="9.140625" style="44"/>
  </cols>
  <sheetData>
    <row r="1" spans="1:9" x14ac:dyDescent="0.2">
      <c r="A1" s="99"/>
      <c r="B1" s="99"/>
      <c r="C1" s="99"/>
      <c r="D1" s="99"/>
      <c r="E1" s="99"/>
      <c r="F1" s="99"/>
      <c r="G1" s="99"/>
      <c r="H1" s="99"/>
      <c r="I1" s="99"/>
    </row>
    <row r="2" spans="1:9" x14ac:dyDescent="0.2">
      <c r="A2" s="72" t="s">
        <v>50</v>
      </c>
      <c r="B2" s="73" t="s">
        <v>49</v>
      </c>
      <c r="C2" s="73"/>
      <c r="D2" s="73"/>
      <c r="E2" s="100"/>
      <c r="F2" s="72"/>
      <c r="G2" s="101" t="s">
        <v>48</v>
      </c>
      <c r="H2" s="102" t="s">
        <v>360</v>
      </c>
      <c r="I2" s="73"/>
    </row>
    <row r="3" spans="1:9" x14ac:dyDescent="0.2">
      <c r="A3" s="72" t="s">
        <v>46</v>
      </c>
      <c r="B3" s="73" t="s">
        <v>361</v>
      </c>
      <c r="C3" s="73"/>
      <c r="D3" s="73"/>
      <c r="E3" s="100"/>
      <c r="F3" s="72"/>
      <c r="G3" s="101" t="s">
        <v>44</v>
      </c>
      <c r="H3" s="103" t="s">
        <v>362</v>
      </c>
      <c r="I3" s="74"/>
    </row>
    <row r="4" spans="1:9" x14ac:dyDescent="0.2">
      <c r="A4" s="72" t="s">
        <v>42</v>
      </c>
      <c r="B4" s="102" t="s">
        <v>408</v>
      </c>
      <c r="C4" s="73"/>
      <c r="D4" s="73"/>
      <c r="E4" s="100"/>
      <c r="F4" s="72"/>
      <c r="G4" s="101" t="s">
        <v>40</v>
      </c>
      <c r="H4" s="73" t="s">
        <v>299</v>
      </c>
      <c r="I4" s="73"/>
    </row>
    <row r="5" spans="1:9" x14ac:dyDescent="0.2">
      <c r="A5" s="72" t="s">
        <v>38</v>
      </c>
      <c r="B5" s="102" t="s">
        <v>68</v>
      </c>
      <c r="C5" s="74"/>
      <c r="D5" s="74"/>
      <c r="E5" s="100"/>
      <c r="F5" s="72"/>
      <c r="G5" s="101" t="s">
        <v>36</v>
      </c>
      <c r="H5" s="74" t="s">
        <v>409</v>
      </c>
      <c r="I5" s="74"/>
    </row>
    <row r="6" spans="1:9" x14ac:dyDescent="0.2">
      <c r="A6" s="72"/>
      <c r="B6" s="72"/>
      <c r="C6" s="72"/>
      <c r="D6" s="72"/>
      <c r="E6" s="72"/>
      <c r="F6" s="72"/>
      <c r="G6" s="72"/>
      <c r="H6" s="72"/>
      <c r="I6" s="72"/>
    </row>
    <row r="7" spans="1:9" x14ac:dyDescent="0.2">
      <c r="A7" s="72"/>
      <c r="B7" s="72"/>
      <c r="C7" s="72"/>
      <c r="D7" s="72"/>
      <c r="E7" s="72"/>
      <c r="F7" s="72"/>
      <c r="G7" s="72"/>
      <c r="H7" s="72"/>
      <c r="I7" s="72"/>
    </row>
    <row r="8" spans="1:9" x14ac:dyDescent="0.2">
      <c r="A8" s="72" t="s">
        <v>34</v>
      </c>
      <c r="B8" s="72"/>
      <c r="C8" s="100"/>
      <c r="D8" s="100"/>
      <c r="E8" s="100"/>
      <c r="F8" s="100"/>
      <c r="G8" s="100"/>
      <c r="H8" s="100"/>
      <c r="I8" s="100"/>
    </row>
    <row r="9" spans="1:9" x14ac:dyDescent="0.2">
      <c r="A9" s="105" t="s">
        <v>410</v>
      </c>
      <c r="B9" s="72"/>
      <c r="C9" s="100"/>
      <c r="D9" s="100"/>
      <c r="E9" s="100"/>
      <c r="F9" s="100"/>
      <c r="G9" s="100"/>
      <c r="H9" s="100"/>
      <c r="I9" s="100"/>
    </row>
    <row r="10" spans="1:9" x14ac:dyDescent="0.2">
      <c r="A10" s="72" t="s">
        <v>32</v>
      </c>
      <c r="B10" s="72"/>
      <c r="C10" s="100"/>
      <c r="D10" s="100"/>
      <c r="E10" s="100"/>
      <c r="F10" s="100"/>
      <c r="G10" s="100"/>
      <c r="H10" s="100"/>
      <c r="I10" s="100"/>
    </row>
    <row r="11" spans="1:9" x14ac:dyDescent="0.2">
      <c r="A11" s="105" t="s">
        <v>369</v>
      </c>
      <c r="B11" s="72"/>
      <c r="C11" s="100"/>
      <c r="D11" s="100"/>
      <c r="E11" s="100"/>
      <c r="F11" s="100"/>
      <c r="G11" s="100"/>
      <c r="H11" s="100"/>
      <c r="I11" s="100"/>
    </row>
    <row r="12" spans="1:9" x14ac:dyDescent="0.2">
      <c r="A12" s="72" t="s">
        <v>30</v>
      </c>
      <c r="B12" s="72"/>
      <c r="C12" s="100"/>
      <c r="D12" s="100"/>
      <c r="E12" s="100"/>
      <c r="F12" s="100"/>
      <c r="G12" s="100"/>
      <c r="H12" s="100"/>
      <c r="I12" s="100"/>
    </row>
    <row r="13" spans="1:9" x14ac:dyDescent="0.2">
      <c r="A13" s="105" t="s">
        <v>410</v>
      </c>
      <c r="B13" s="72"/>
      <c r="C13" s="100"/>
      <c r="D13" s="100"/>
      <c r="E13" s="100"/>
      <c r="F13" s="100"/>
      <c r="G13" s="100"/>
      <c r="H13" s="100"/>
      <c r="I13" s="100"/>
    </row>
    <row r="14" spans="1:9" x14ac:dyDescent="0.2">
      <c r="A14" s="104" t="s">
        <v>27</v>
      </c>
      <c r="B14" s="72"/>
      <c r="C14" s="100"/>
      <c r="D14" s="100"/>
      <c r="E14" s="100"/>
      <c r="F14" s="100"/>
      <c r="G14" s="100"/>
      <c r="H14" s="100"/>
      <c r="I14" s="100"/>
    </row>
    <row r="15" spans="1:9" x14ac:dyDescent="0.2">
      <c r="A15" s="72"/>
      <c r="B15" s="72"/>
      <c r="C15" s="100"/>
      <c r="D15" s="100"/>
      <c r="E15" s="100"/>
      <c r="F15" s="100"/>
      <c r="G15" s="100"/>
      <c r="H15" s="100"/>
      <c r="I15" s="100"/>
    </row>
    <row r="16" spans="1:9" x14ac:dyDescent="0.2">
      <c r="A16" s="104" t="s">
        <v>26</v>
      </c>
      <c r="B16" s="72"/>
      <c r="C16" s="100"/>
      <c r="D16" s="100"/>
      <c r="E16" s="100"/>
      <c r="F16" s="100"/>
      <c r="G16" s="100"/>
      <c r="H16" s="100"/>
      <c r="I16" s="100"/>
    </row>
    <row r="17" spans="1:9" x14ac:dyDescent="0.2">
      <c r="A17" s="105" t="s">
        <v>407</v>
      </c>
      <c r="B17" s="100"/>
      <c r="C17" s="100"/>
      <c r="D17" s="100"/>
      <c r="E17" s="100"/>
      <c r="F17" s="100"/>
      <c r="G17" s="100"/>
      <c r="H17" s="100"/>
      <c r="I17" s="100"/>
    </row>
    <row r="18" spans="1:9" x14ac:dyDescent="0.2">
      <c r="A18" s="108" t="s">
        <v>24</v>
      </c>
      <c r="B18" s="109"/>
      <c r="C18" s="109"/>
      <c r="D18" s="109"/>
      <c r="E18" s="109"/>
      <c r="F18" s="109"/>
      <c r="G18" s="109"/>
      <c r="H18" s="109"/>
      <c r="I18" s="110"/>
    </row>
    <row r="19" spans="1:9" x14ac:dyDescent="0.2">
      <c r="A19" s="111"/>
      <c r="B19" s="112"/>
      <c r="C19" s="113" t="s">
        <v>23</v>
      </c>
      <c r="D19" s="113" t="s">
        <v>22</v>
      </c>
      <c r="E19" s="113" t="s">
        <v>21</v>
      </c>
      <c r="F19" s="113" t="s">
        <v>20</v>
      </c>
      <c r="G19" s="113" t="s">
        <v>19</v>
      </c>
      <c r="H19" s="113" t="s">
        <v>18</v>
      </c>
      <c r="I19" s="113" t="s">
        <v>17</v>
      </c>
    </row>
    <row r="20" spans="1:9" x14ac:dyDescent="0.2">
      <c r="A20" s="111"/>
      <c r="B20" s="112"/>
      <c r="C20" s="114" t="s">
        <v>16</v>
      </c>
      <c r="D20" s="115" t="s">
        <v>16</v>
      </c>
      <c r="E20" s="116" t="s">
        <v>16</v>
      </c>
      <c r="F20" s="116" t="s">
        <v>16</v>
      </c>
      <c r="G20" s="116" t="s">
        <v>15</v>
      </c>
      <c r="H20" s="116" t="s">
        <v>15</v>
      </c>
      <c r="I20" s="116" t="s">
        <v>15</v>
      </c>
    </row>
    <row r="21" spans="1:9" x14ac:dyDescent="0.2">
      <c r="A21" s="111" t="s">
        <v>14</v>
      </c>
      <c r="B21" s="112"/>
      <c r="C21" s="118"/>
      <c r="D21" s="119"/>
      <c r="E21" s="119">
        <v>299330</v>
      </c>
      <c r="F21" s="119"/>
      <c r="G21" s="120"/>
      <c r="H21" s="120"/>
      <c r="I21" s="120"/>
    </row>
    <row r="22" spans="1:9" x14ac:dyDescent="0.2">
      <c r="A22" s="111" t="s">
        <v>13</v>
      </c>
      <c r="B22" s="112"/>
      <c r="C22" s="118"/>
      <c r="D22" s="119">
        <f t="shared" ref="D22:I22" si="0">C33</f>
        <v>0</v>
      </c>
      <c r="E22" s="119">
        <f t="shared" si="0"/>
        <v>0</v>
      </c>
      <c r="F22" s="119">
        <f t="shared" si="0"/>
        <v>5002</v>
      </c>
      <c r="G22" s="120">
        <f t="shared" si="0"/>
        <v>2</v>
      </c>
      <c r="H22" s="120">
        <f t="shared" si="0"/>
        <v>0</v>
      </c>
      <c r="I22" s="120">
        <f t="shared" si="0"/>
        <v>0</v>
      </c>
    </row>
    <row r="23" spans="1:9" x14ac:dyDescent="0.2">
      <c r="A23" s="111" t="s">
        <v>12</v>
      </c>
      <c r="B23" s="112"/>
      <c r="C23" s="118"/>
      <c r="D23" s="119"/>
      <c r="E23" s="119">
        <v>16703</v>
      </c>
      <c r="F23" s="119">
        <v>0</v>
      </c>
      <c r="G23" s="120">
        <v>20416</v>
      </c>
      <c r="H23" s="120"/>
      <c r="I23" s="120"/>
    </row>
    <row r="24" spans="1:9" x14ac:dyDescent="0.2">
      <c r="A24" s="111" t="s">
        <v>11</v>
      </c>
      <c r="B24" s="112"/>
      <c r="C24" s="118"/>
      <c r="D24" s="119"/>
      <c r="E24" s="119">
        <v>11701</v>
      </c>
      <c r="F24" s="118">
        <v>5000</v>
      </c>
      <c r="G24" s="120">
        <v>20418</v>
      </c>
      <c r="H24" s="120"/>
      <c r="I24" s="120"/>
    </row>
    <row r="25" spans="1:9" x14ac:dyDescent="0.2">
      <c r="A25" s="111"/>
      <c r="B25" s="112"/>
      <c r="C25" s="118"/>
      <c r="D25" s="119"/>
      <c r="E25" s="119"/>
      <c r="F25" s="119"/>
      <c r="G25" s="120"/>
      <c r="H25" s="120"/>
      <c r="I25" s="120"/>
    </row>
    <row r="26" spans="1:9" x14ac:dyDescent="0.2">
      <c r="A26" s="121" t="s">
        <v>10</v>
      </c>
      <c r="B26" s="80"/>
      <c r="C26" s="122"/>
      <c r="D26" s="122"/>
      <c r="E26" s="122"/>
      <c r="F26" s="122"/>
      <c r="G26" s="122"/>
      <c r="H26" s="122"/>
      <c r="I26" s="123"/>
    </row>
    <row r="27" spans="1:9" x14ac:dyDescent="0.2">
      <c r="A27" s="124" t="s">
        <v>9</v>
      </c>
      <c r="B27" s="125"/>
      <c r="C27" s="123"/>
      <c r="D27" s="126"/>
      <c r="E27" s="122"/>
      <c r="F27" s="122"/>
      <c r="G27" s="122"/>
      <c r="H27" s="122"/>
      <c r="I27" s="123"/>
    </row>
    <row r="28" spans="1:9" x14ac:dyDescent="0.2">
      <c r="A28" s="127"/>
      <c r="B28" s="128"/>
      <c r="C28" s="123">
        <v>0</v>
      </c>
      <c r="D28" s="120">
        <v>0</v>
      </c>
      <c r="E28" s="120">
        <v>0</v>
      </c>
      <c r="F28" s="120">
        <v>0</v>
      </c>
      <c r="G28" s="120"/>
      <c r="H28" s="120"/>
      <c r="I28" s="120"/>
    </row>
    <row r="29" spans="1:9" x14ac:dyDescent="0.2">
      <c r="A29" s="127"/>
      <c r="B29" s="128"/>
      <c r="C29" s="123"/>
      <c r="D29" s="120"/>
      <c r="E29" s="120"/>
      <c r="F29" s="120"/>
      <c r="G29" s="120"/>
      <c r="H29" s="120"/>
      <c r="I29" s="120"/>
    </row>
    <row r="30" spans="1:9" x14ac:dyDescent="0.2">
      <c r="A30" s="127"/>
      <c r="B30" s="128"/>
      <c r="C30" s="123"/>
      <c r="D30" s="120"/>
      <c r="E30" s="120"/>
      <c r="F30" s="120"/>
      <c r="G30" s="120"/>
      <c r="H30" s="120"/>
      <c r="I30" s="120"/>
    </row>
    <row r="31" spans="1:9" x14ac:dyDescent="0.2">
      <c r="A31" s="121" t="s">
        <v>8</v>
      </c>
      <c r="B31" s="125"/>
      <c r="C31" s="123">
        <f t="shared" ref="C31:I31" si="1">SUM(C28:C30)</f>
        <v>0</v>
      </c>
      <c r="D31" s="123">
        <f t="shared" si="1"/>
        <v>0</v>
      </c>
      <c r="E31" s="123">
        <f t="shared" si="1"/>
        <v>0</v>
      </c>
      <c r="F31" s="123">
        <f t="shared" si="1"/>
        <v>0</v>
      </c>
      <c r="G31" s="123">
        <f t="shared" si="1"/>
        <v>0</v>
      </c>
      <c r="H31" s="123">
        <f t="shared" si="1"/>
        <v>0</v>
      </c>
      <c r="I31" s="123">
        <f t="shared" si="1"/>
        <v>0</v>
      </c>
    </row>
    <row r="32" spans="1:9" x14ac:dyDescent="0.2">
      <c r="A32" s="111"/>
      <c r="B32" s="112"/>
      <c r="C32" s="118"/>
      <c r="D32" s="119"/>
      <c r="E32" s="119"/>
      <c r="F32" s="119"/>
      <c r="G32" s="120"/>
      <c r="H32" s="120"/>
      <c r="I32" s="120"/>
    </row>
    <row r="33" spans="1:9" x14ac:dyDescent="0.2">
      <c r="A33" s="111" t="s">
        <v>7</v>
      </c>
      <c r="B33" s="112"/>
      <c r="C33" s="118">
        <f>+C22+C23-C24+C31</f>
        <v>0</v>
      </c>
      <c r="D33" s="118">
        <f t="shared" ref="D33:I33" si="2">+D22+D23-D24+D31</f>
        <v>0</v>
      </c>
      <c r="E33" s="118">
        <f>+E22+E23-E24+E31</f>
        <v>5002</v>
      </c>
      <c r="F33" s="118">
        <f t="shared" si="2"/>
        <v>2</v>
      </c>
      <c r="G33" s="123">
        <f>+G22+G23-G24+G31</f>
        <v>0</v>
      </c>
      <c r="H33" s="123">
        <f>+H22+H23-H24+H31</f>
        <v>0</v>
      </c>
      <c r="I33" s="123">
        <f t="shared" si="2"/>
        <v>0</v>
      </c>
    </row>
    <row r="34" spans="1:9" x14ac:dyDescent="0.2">
      <c r="A34" s="129"/>
      <c r="B34" s="130"/>
      <c r="C34" s="131"/>
      <c r="D34" s="132"/>
      <c r="E34" s="132"/>
      <c r="F34" s="119"/>
      <c r="G34" s="120"/>
      <c r="H34" s="120"/>
      <c r="I34" s="120"/>
    </row>
    <row r="35" spans="1:9" x14ac:dyDescent="0.2">
      <c r="A35" s="111" t="s">
        <v>6</v>
      </c>
      <c r="B35" s="112"/>
      <c r="C35" s="131">
        <v>0</v>
      </c>
      <c r="D35" s="132">
        <v>0</v>
      </c>
      <c r="E35" s="132">
        <v>5000</v>
      </c>
      <c r="F35" s="119">
        <v>20416</v>
      </c>
      <c r="G35" s="120"/>
      <c r="H35" s="120"/>
      <c r="I35" s="120"/>
    </row>
    <row r="36" spans="1:9" x14ac:dyDescent="0.2">
      <c r="A36" s="129"/>
      <c r="B36" s="130"/>
      <c r="C36" s="131"/>
      <c r="D36" s="132"/>
      <c r="E36" s="132"/>
      <c r="F36" s="119"/>
      <c r="G36" s="120"/>
      <c r="H36" s="120"/>
      <c r="I36" s="120"/>
    </row>
    <row r="37" spans="1:9" x14ac:dyDescent="0.2">
      <c r="A37" s="111" t="s">
        <v>5</v>
      </c>
      <c r="B37" s="133"/>
      <c r="C37" s="134">
        <f>C33-C35</f>
        <v>0</v>
      </c>
      <c r="D37" s="134">
        <f t="shared" ref="D37:I37" si="3">D33-D35</f>
        <v>0</v>
      </c>
      <c r="E37" s="134">
        <f t="shared" si="3"/>
        <v>2</v>
      </c>
      <c r="F37" s="135">
        <f t="shared" si="3"/>
        <v>-20414</v>
      </c>
      <c r="G37" s="136">
        <f t="shared" si="3"/>
        <v>0</v>
      </c>
      <c r="H37" s="136">
        <f t="shared" si="3"/>
        <v>0</v>
      </c>
      <c r="I37" s="136">
        <f t="shared" si="3"/>
        <v>0</v>
      </c>
    </row>
    <row r="38" spans="1:9" x14ac:dyDescent="0.2">
      <c r="A38" s="137"/>
      <c r="B38" s="137"/>
      <c r="C38" s="138"/>
      <c r="D38" s="138"/>
      <c r="E38" s="138"/>
      <c r="F38" s="138"/>
      <c r="G38" s="149"/>
      <c r="H38" s="149"/>
      <c r="I38" s="149"/>
    </row>
    <row r="39" spans="1:9" x14ac:dyDescent="0.2">
      <c r="A39" s="139" t="s">
        <v>4</v>
      </c>
      <c r="B39" s="140"/>
      <c r="C39" s="141"/>
      <c r="D39" s="141"/>
      <c r="E39" s="142"/>
      <c r="F39" s="142"/>
      <c r="G39" s="142"/>
      <c r="H39" s="142"/>
      <c r="I39" s="142"/>
    </row>
    <row r="40" spans="1:9" x14ac:dyDescent="0.2">
      <c r="A40" s="143" t="s">
        <v>3</v>
      </c>
      <c r="B40" s="130"/>
      <c r="C40" s="144"/>
      <c r="D40" s="144"/>
      <c r="E40" s="132"/>
      <c r="F40" s="132"/>
      <c r="G40" s="132"/>
      <c r="H40" s="132"/>
      <c r="I40" s="132"/>
    </row>
    <row r="41" spans="1:9" x14ac:dyDescent="0.2">
      <c r="A41" s="111"/>
      <c r="B41" s="112"/>
      <c r="C41" s="119"/>
      <c r="D41" s="119"/>
      <c r="E41" s="119"/>
      <c r="F41" s="119"/>
      <c r="G41" s="119"/>
      <c r="H41" s="119"/>
      <c r="I41" s="119"/>
    </row>
    <row r="42" spans="1:9" x14ac:dyDescent="0.2">
      <c r="A42" s="111" t="s">
        <v>2</v>
      </c>
      <c r="B42" s="112"/>
      <c r="C42" s="120"/>
      <c r="D42" s="120"/>
      <c r="E42" s="119"/>
      <c r="F42" s="119"/>
      <c r="G42" s="119"/>
      <c r="H42" s="119"/>
      <c r="I42" s="119"/>
    </row>
    <row r="43" spans="1:9" x14ac:dyDescent="0.2">
      <c r="A43" s="111"/>
      <c r="B43" s="112"/>
      <c r="C43" s="120"/>
      <c r="D43" s="120"/>
      <c r="E43" s="119"/>
      <c r="F43" s="119"/>
      <c r="G43" s="119"/>
      <c r="H43" s="119"/>
      <c r="I43" s="119"/>
    </row>
    <row r="44" spans="1:9" x14ac:dyDescent="0.2">
      <c r="A44" s="145" t="s">
        <v>1</v>
      </c>
      <c r="B44" s="133"/>
      <c r="C44" s="120"/>
      <c r="D44" s="120"/>
      <c r="E44" s="119"/>
      <c r="F44" s="119"/>
      <c r="G44" s="119"/>
      <c r="H44" s="119"/>
      <c r="I44" s="119"/>
    </row>
    <row r="45" spans="1:9" x14ac:dyDescent="0.2">
      <c r="A45" s="146" t="s">
        <v>0</v>
      </c>
      <c r="B45" s="147"/>
      <c r="C45" s="120"/>
      <c r="D45" s="120"/>
      <c r="E45" s="119"/>
      <c r="F45" s="119"/>
      <c r="G45" s="119"/>
      <c r="H45" s="119"/>
      <c r="I45" s="119"/>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92A5A-B879-42FC-98D0-9E08ED1D4B61}">
  <sheetPr>
    <pageSetUpPr fitToPage="1"/>
  </sheetPr>
  <dimension ref="A1:I48"/>
  <sheetViews>
    <sheetView zoomScaleNormal="100" workbookViewId="0">
      <selection activeCell="A17" sqref="A17:I19"/>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210</v>
      </c>
      <c r="I2" s="55"/>
    </row>
    <row r="3" spans="1:9" x14ac:dyDescent="0.2">
      <c r="A3" s="54" t="s">
        <v>46</v>
      </c>
      <c r="B3" s="55" t="s">
        <v>196</v>
      </c>
      <c r="C3" s="55"/>
      <c r="D3" s="55"/>
      <c r="E3" s="71"/>
      <c r="F3" s="54"/>
      <c r="G3" s="56" t="s">
        <v>44</v>
      </c>
      <c r="H3" s="58" t="s">
        <v>211</v>
      </c>
      <c r="I3" s="59"/>
    </row>
    <row r="4" spans="1:9" x14ac:dyDescent="0.2">
      <c r="A4" s="54" t="s">
        <v>42</v>
      </c>
      <c r="B4" s="59" t="s">
        <v>352</v>
      </c>
      <c r="C4" s="55"/>
      <c r="D4" s="55"/>
      <c r="E4" s="71"/>
      <c r="F4" s="54"/>
      <c r="G4" s="56" t="s">
        <v>40</v>
      </c>
      <c r="H4" s="55" t="s">
        <v>39</v>
      </c>
      <c r="I4" s="55"/>
    </row>
    <row r="5" spans="1:9" x14ac:dyDescent="0.2">
      <c r="A5" s="54" t="s">
        <v>38</v>
      </c>
      <c r="B5" s="57" t="s">
        <v>353</v>
      </c>
      <c r="C5" s="59"/>
      <c r="D5" s="59"/>
      <c r="E5" s="71"/>
      <c r="F5" s="54"/>
      <c r="G5" s="56" t="s">
        <v>36</v>
      </c>
      <c r="H5" s="59" t="s">
        <v>354</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71"/>
      <c r="D8" s="71"/>
      <c r="E8" s="71"/>
      <c r="F8" s="71"/>
      <c r="G8" s="71"/>
      <c r="H8" s="71"/>
      <c r="I8" s="71"/>
    </row>
    <row r="9" spans="1:9" x14ac:dyDescent="0.2">
      <c r="A9" s="63" t="s">
        <v>214</v>
      </c>
      <c r="B9" s="54"/>
      <c r="C9" s="54"/>
      <c r="D9" s="54"/>
      <c r="E9" s="54"/>
      <c r="F9" s="54"/>
      <c r="G9" s="54"/>
      <c r="H9" s="54"/>
      <c r="I9" s="54"/>
    </row>
    <row r="10" spans="1:9" x14ac:dyDescent="0.2">
      <c r="A10" s="54" t="s">
        <v>215</v>
      </c>
      <c r="B10" s="54"/>
      <c r="C10" s="54"/>
      <c r="D10" s="54"/>
      <c r="E10" s="54"/>
      <c r="F10" s="54"/>
      <c r="G10" s="54"/>
      <c r="H10" s="54"/>
      <c r="I10" s="54"/>
    </row>
    <row r="11" spans="1:9" x14ac:dyDescent="0.2">
      <c r="A11" s="54" t="s">
        <v>32</v>
      </c>
      <c r="B11" s="54"/>
      <c r="C11" s="71"/>
      <c r="D11" s="71"/>
      <c r="E11" s="71"/>
      <c r="F11" s="71"/>
      <c r="G11" s="71"/>
      <c r="H11" s="71"/>
      <c r="I11" s="71"/>
    </row>
    <row r="12" spans="1:9" x14ac:dyDescent="0.2">
      <c r="A12" s="63" t="s">
        <v>208</v>
      </c>
      <c r="B12" s="54"/>
      <c r="C12" s="71"/>
      <c r="D12" s="71"/>
      <c r="E12" s="71"/>
      <c r="F12" s="71"/>
      <c r="G12" s="71"/>
      <c r="H12" s="71"/>
      <c r="I12" s="71"/>
    </row>
    <row r="13" spans="1:9" x14ac:dyDescent="0.2">
      <c r="A13" s="54" t="s">
        <v>30</v>
      </c>
      <c r="B13" s="54"/>
      <c r="C13" s="71"/>
      <c r="D13" s="71"/>
      <c r="E13" s="71"/>
      <c r="F13" s="71"/>
      <c r="G13" s="71"/>
      <c r="H13" s="71"/>
      <c r="I13" s="71"/>
    </row>
    <row r="14" spans="1:9" x14ac:dyDescent="0.2">
      <c r="A14" s="63" t="s">
        <v>216</v>
      </c>
      <c r="B14" s="54"/>
      <c r="C14" s="54"/>
      <c r="D14" s="54"/>
      <c r="E14" s="54"/>
      <c r="F14" s="54"/>
      <c r="G14" s="54"/>
      <c r="H14" s="54"/>
      <c r="I14" s="54"/>
    </row>
    <row r="15" spans="1:9" x14ac:dyDescent="0.2">
      <c r="A15" s="63" t="s">
        <v>217</v>
      </c>
      <c r="B15" s="54"/>
      <c r="C15" s="54"/>
      <c r="D15" s="54"/>
      <c r="E15" s="54"/>
      <c r="F15" s="54"/>
      <c r="G15" s="54"/>
      <c r="H15" s="54"/>
      <c r="I15" s="54"/>
    </row>
    <row r="16" spans="1:9" x14ac:dyDescent="0.2">
      <c r="A16" s="63"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63" t="s">
        <v>26</v>
      </c>
      <c r="B18" s="71"/>
      <c r="C18" s="71"/>
      <c r="D18" s="71"/>
      <c r="E18" s="71"/>
      <c r="F18" s="71"/>
      <c r="G18" s="71"/>
      <c r="H18" s="71"/>
      <c r="I18" s="71"/>
    </row>
    <row r="19" spans="1:9" x14ac:dyDescent="0.2">
      <c r="A19" s="63"/>
      <c r="B19" s="71"/>
      <c r="C19" s="71"/>
      <c r="D19" s="71"/>
      <c r="E19" s="71"/>
      <c r="F19" s="71"/>
      <c r="G19" s="71"/>
      <c r="H19" s="71"/>
      <c r="I19" s="71"/>
    </row>
    <row r="20" spans="1:9" x14ac:dyDescent="0.2">
      <c r="A20" s="95" t="s">
        <v>24</v>
      </c>
      <c r="B20" s="96"/>
      <c r="C20" s="96"/>
      <c r="D20" s="96"/>
      <c r="E20" s="96"/>
      <c r="F20" s="96"/>
      <c r="G20" s="96"/>
      <c r="H20" s="96"/>
      <c r="I20" s="97"/>
    </row>
    <row r="21" spans="1:9" x14ac:dyDescent="0.2">
      <c r="A21" s="26"/>
      <c r="B21" s="25"/>
      <c r="C21" s="84" t="s">
        <v>23</v>
      </c>
      <c r="D21" s="84" t="s">
        <v>22</v>
      </c>
      <c r="E21" s="84" t="s">
        <v>21</v>
      </c>
      <c r="F21" s="84" t="s">
        <v>20</v>
      </c>
      <c r="G21" s="84" t="s">
        <v>19</v>
      </c>
      <c r="H21" s="84" t="s">
        <v>18</v>
      </c>
      <c r="I21" s="84" t="s">
        <v>17</v>
      </c>
    </row>
    <row r="22" spans="1:9" x14ac:dyDescent="0.2">
      <c r="A22" s="26"/>
      <c r="B22" s="25"/>
      <c r="C22" s="67" t="s">
        <v>16</v>
      </c>
      <c r="D22" s="85" t="s">
        <v>16</v>
      </c>
      <c r="E22" s="67" t="s">
        <v>16</v>
      </c>
      <c r="F22" s="67" t="s">
        <v>16</v>
      </c>
      <c r="G22" s="67" t="s">
        <v>15</v>
      </c>
      <c r="H22" s="67" t="s">
        <v>15</v>
      </c>
      <c r="I22" s="67" t="s">
        <v>15</v>
      </c>
    </row>
    <row r="23" spans="1:9" x14ac:dyDescent="0.2">
      <c r="A23" s="26" t="s">
        <v>14</v>
      </c>
      <c r="B23" s="25"/>
      <c r="C23" s="24"/>
      <c r="D23" s="2"/>
      <c r="E23" s="2">
        <v>65832</v>
      </c>
      <c r="F23" s="2"/>
      <c r="G23" s="2"/>
      <c r="H23" s="2">
        <v>30000</v>
      </c>
      <c r="I23" s="2">
        <v>30000</v>
      </c>
    </row>
    <row r="24" spans="1:9" x14ac:dyDescent="0.2">
      <c r="A24" s="26" t="s">
        <v>13</v>
      </c>
      <c r="B24" s="25"/>
      <c r="C24" s="24"/>
      <c r="D24" s="2">
        <f t="shared" ref="D24:I24" si="0">C35</f>
        <v>0</v>
      </c>
      <c r="E24" s="2">
        <f t="shared" si="0"/>
        <v>0</v>
      </c>
      <c r="F24" s="2">
        <f t="shared" si="0"/>
        <v>35250</v>
      </c>
      <c r="G24" s="2">
        <f t="shared" si="0"/>
        <v>32762</v>
      </c>
      <c r="H24" s="2">
        <f t="shared" si="0"/>
        <v>0</v>
      </c>
      <c r="I24" s="2">
        <f t="shared" si="0"/>
        <v>0</v>
      </c>
    </row>
    <row r="25" spans="1:9" x14ac:dyDescent="0.2">
      <c r="A25" s="26" t="s">
        <v>12</v>
      </c>
      <c r="B25" s="25"/>
      <c r="C25" s="24"/>
      <c r="D25" s="2"/>
      <c r="E25" s="2">
        <v>48287</v>
      </c>
      <c r="F25" s="2">
        <v>16202</v>
      </c>
      <c r="G25" s="2">
        <v>0</v>
      </c>
      <c r="H25" s="2">
        <v>30000</v>
      </c>
      <c r="I25" s="2">
        <v>30000</v>
      </c>
    </row>
    <row r="26" spans="1:9" x14ac:dyDescent="0.2">
      <c r="A26" s="26" t="s">
        <v>11</v>
      </c>
      <c r="B26" s="25"/>
      <c r="C26" s="24"/>
      <c r="D26" s="2"/>
      <c r="E26" s="2">
        <v>19381</v>
      </c>
      <c r="F26" s="24">
        <v>18690</v>
      </c>
      <c r="G26" s="2">
        <v>32762</v>
      </c>
      <c r="H26" s="2">
        <v>30000</v>
      </c>
      <c r="I26" s="2">
        <v>30000</v>
      </c>
    </row>
    <row r="27" spans="1:9" x14ac:dyDescent="0.2">
      <c r="A27" s="26"/>
      <c r="B27" s="25"/>
      <c r="C27" s="24"/>
      <c r="D27" s="2"/>
      <c r="E27" s="2"/>
      <c r="F27" s="2"/>
      <c r="G27" s="2"/>
      <c r="H27" s="2"/>
      <c r="I27" s="2"/>
    </row>
    <row r="28" spans="1:9" x14ac:dyDescent="0.2">
      <c r="A28" s="26" t="s">
        <v>10</v>
      </c>
      <c r="B28" s="32"/>
      <c r="C28" s="29"/>
      <c r="D28" s="29"/>
      <c r="E28" s="29"/>
      <c r="F28" s="29"/>
      <c r="G28" s="29"/>
      <c r="H28" s="29"/>
      <c r="I28" s="24"/>
    </row>
    <row r="29" spans="1:9" x14ac:dyDescent="0.2">
      <c r="A29" s="31" t="s">
        <v>9</v>
      </c>
      <c r="B29" s="25"/>
      <c r="C29" s="24"/>
      <c r="D29" s="30"/>
      <c r="E29" s="29"/>
      <c r="F29" s="29"/>
      <c r="G29" s="29"/>
      <c r="H29" s="29"/>
      <c r="I29" s="24"/>
    </row>
    <row r="30" spans="1:9" x14ac:dyDescent="0.2">
      <c r="A30" s="28"/>
      <c r="B30" s="27"/>
      <c r="C30" s="24"/>
      <c r="D30" s="2"/>
      <c r="E30" s="2">
        <v>6344</v>
      </c>
      <c r="F30" s="2">
        <v>0</v>
      </c>
      <c r="G30" s="2"/>
      <c r="H30" s="2"/>
      <c r="I30" s="2"/>
    </row>
    <row r="31" spans="1:9" x14ac:dyDescent="0.2">
      <c r="A31" s="28"/>
      <c r="B31" s="27"/>
      <c r="C31" s="24"/>
      <c r="D31" s="2"/>
      <c r="E31" s="2"/>
      <c r="F31" s="2"/>
      <c r="G31" s="2"/>
      <c r="H31" s="2"/>
      <c r="I31" s="2"/>
    </row>
    <row r="32" spans="1:9" x14ac:dyDescent="0.2">
      <c r="A32" s="28"/>
      <c r="B32" s="27"/>
      <c r="C32" s="24"/>
      <c r="D32" s="2"/>
      <c r="E32" s="2"/>
      <c r="F32" s="2"/>
      <c r="G32" s="2"/>
      <c r="H32" s="2"/>
      <c r="I32" s="2"/>
    </row>
    <row r="33" spans="1:9" x14ac:dyDescent="0.2">
      <c r="A33" s="26" t="s">
        <v>8</v>
      </c>
      <c r="B33" s="25"/>
      <c r="C33" s="24">
        <f t="shared" ref="C33:I33" si="1">SUM(C30:C32)</f>
        <v>0</v>
      </c>
      <c r="D33" s="24">
        <f t="shared" si="1"/>
        <v>0</v>
      </c>
      <c r="E33" s="24">
        <f t="shared" si="1"/>
        <v>6344</v>
      </c>
      <c r="F33" s="24">
        <f t="shared" si="1"/>
        <v>0</v>
      </c>
      <c r="G33" s="24">
        <f t="shared" si="1"/>
        <v>0</v>
      </c>
      <c r="H33" s="24">
        <f t="shared" si="1"/>
        <v>0</v>
      </c>
      <c r="I33" s="24">
        <f t="shared" si="1"/>
        <v>0</v>
      </c>
    </row>
    <row r="34" spans="1:9" x14ac:dyDescent="0.2">
      <c r="A34" s="26"/>
      <c r="B34" s="25"/>
      <c r="C34" s="24"/>
      <c r="D34" s="2"/>
      <c r="E34" s="2"/>
      <c r="F34" s="2"/>
      <c r="G34" s="2"/>
      <c r="H34" s="2"/>
      <c r="I34" s="2"/>
    </row>
    <row r="35" spans="1:9" x14ac:dyDescent="0.2">
      <c r="A35" s="26" t="s">
        <v>7</v>
      </c>
      <c r="B35" s="25"/>
      <c r="C35" s="24">
        <f>+C24+C25-C26+C33</f>
        <v>0</v>
      </c>
      <c r="D35" s="24">
        <f t="shared" ref="D35:I35" si="2">+D24+D25-D26+D33</f>
        <v>0</v>
      </c>
      <c r="E35" s="24">
        <f>+E24+E25-E26+E33</f>
        <v>35250</v>
      </c>
      <c r="F35" s="24">
        <f t="shared" si="2"/>
        <v>32762</v>
      </c>
      <c r="G35" s="24">
        <f>+G24+G25-G26+G33</f>
        <v>0</v>
      </c>
      <c r="H35" s="24">
        <f>+H24+H25-H26+H33</f>
        <v>0</v>
      </c>
      <c r="I35" s="24">
        <f t="shared" si="2"/>
        <v>0</v>
      </c>
    </row>
    <row r="36" spans="1:9" x14ac:dyDescent="0.2">
      <c r="A36" s="28"/>
      <c r="B36" s="27"/>
      <c r="C36" s="86"/>
      <c r="D36" s="10"/>
      <c r="E36" s="10"/>
      <c r="F36" s="2"/>
      <c r="G36" s="2"/>
      <c r="H36" s="2"/>
      <c r="I36" s="2"/>
    </row>
    <row r="37" spans="1:9" x14ac:dyDescent="0.2">
      <c r="A37" s="26" t="s">
        <v>6</v>
      </c>
      <c r="B37" s="25"/>
      <c r="C37" s="86"/>
      <c r="D37" s="10"/>
      <c r="E37" s="10">
        <v>0</v>
      </c>
      <c r="F37" s="2">
        <v>0</v>
      </c>
      <c r="G37" s="2"/>
      <c r="H37" s="2"/>
      <c r="I37" s="2"/>
    </row>
    <row r="38" spans="1:9" x14ac:dyDescent="0.2">
      <c r="A38" s="28"/>
      <c r="B38" s="27"/>
      <c r="C38" s="86"/>
      <c r="D38" s="10"/>
      <c r="E38" s="10"/>
      <c r="F38" s="2"/>
      <c r="G38" s="2"/>
      <c r="H38" s="2"/>
      <c r="I38" s="2"/>
    </row>
    <row r="39" spans="1:9" x14ac:dyDescent="0.2">
      <c r="A39" s="26" t="s">
        <v>5</v>
      </c>
      <c r="B39" s="87"/>
      <c r="C39" s="88">
        <f>C35-C37</f>
        <v>0</v>
      </c>
      <c r="D39" s="88">
        <f t="shared" ref="D39:I39" si="3">D35-D37</f>
        <v>0</v>
      </c>
      <c r="E39" s="88">
        <f t="shared" si="3"/>
        <v>35250</v>
      </c>
      <c r="F39" s="68">
        <f t="shared" si="3"/>
        <v>32762</v>
      </c>
      <c r="G39" s="68">
        <f t="shared" si="3"/>
        <v>0</v>
      </c>
      <c r="H39" s="68">
        <f t="shared" si="3"/>
        <v>0</v>
      </c>
      <c r="I39" s="68">
        <f t="shared" si="3"/>
        <v>0</v>
      </c>
    </row>
    <row r="40" spans="1:9" x14ac:dyDescent="0.2">
      <c r="A40" s="89"/>
      <c r="B40" s="89"/>
      <c r="C40" s="76"/>
      <c r="D40" s="76"/>
      <c r="E40" s="76"/>
      <c r="F40" s="76"/>
      <c r="G40" s="76"/>
      <c r="H40" s="76"/>
      <c r="I40" s="76"/>
    </row>
    <row r="41" spans="1:9" x14ac:dyDescent="0.2">
      <c r="A41" s="90" t="s">
        <v>4</v>
      </c>
      <c r="B41" s="52"/>
      <c r="C41" s="14"/>
      <c r="D41" s="14"/>
      <c r="E41" s="14"/>
      <c r="F41" s="14"/>
      <c r="G41" s="14"/>
      <c r="H41" s="14"/>
      <c r="I41" s="14"/>
    </row>
    <row r="42" spans="1:9" x14ac:dyDescent="0.2">
      <c r="A42" s="91" t="s">
        <v>3</v>
      </c>
      <c r="B42" s="27"/>
      <c r="C42" s="10"/>
      <c r="D42" s="10"/>
      <c r="E42" s="10"/>
      <c r="F42" s="10"/>
      <c r="G42" s="10"/>
      <c r="H42" s="10"/>
      <c r="I42" s="10"/>
    </row>
    <row r="43" spans="1:9" x14ac:dyDescent="0.2">
      <c r="A43" s="26"/>
      <c r="B43" s="25"/>
      <c r="C43" s="2"/>
      <c r="D43" s="2"/>
      <c r="E43" s="2"/>
      <c r="F43" s="2"/>
      <c r="G43" s="2"/>
      <c r="H43" s="2"/>
      <c r="I43" s="2"/>
    </row>
    <row r="44" spans="1:9" x14ac:dyDescent="0.2">
      <c r="A44" s="26" t="s">
        <v>2</v>
      </c>
      <c r="B44" s="25"/>
      <c r="C44" s="2"/>
      <c r="D44" s="2"/>
      <c r="E44" s="2"/>
      <c r="F44" s="2"/>
      <c r="G44" s="2"/>
      <c r="H44" s="2"/>
      <c r="I44" s="2"/>
    </row>
    <row r="45" spans="1:9" x14ac:dyDescent="0.2">
      <c r="A45" s="26"/>
      <c r="B45" s="25"/>
      <c r="C45" s="2"/>
      <c r="D45" s="2"/>
      <c r="E45" s="2"/>
      <c r="F45" s="2"/>
      <c r="G45" s="2"/>
      <c r="H45" s="2"/>
      <c r="I45" s="2"/>
    </row>
    <row r="46" spans="1:9" x14ac:dyDescent="0.2">
      <c r="A46" s="92" t="s">
        <v>1</v>
      </c>
      <c r="B46" s="87"/>
      <c r="C46" s="2"/>
      <c r="D46" s="2"/>
      <c r="E46" s="2"/>
      <c r="F46" s="2"/>
      <c r="G46" s="2"/>
      <c r="H46" s="2"/>
      <c r="I46" s="2"/>
    </row>
    <row r="47" spans="1:9" x14ac:dyDescent="0.2">
      <c r="A47" s="93" t="s">
        <v>0</v>
      </c>
      <c r="B47" s="94"/>
      <c r="C47" s="2"/>
      <c r="D47" s="2"/>
      <c r="E47" s="2"/>
      <c r="F47" s="2"/>
      <c r="G47" s="2"/>
      <c r="H47" s="2"/>
      <c r="I47" s="2"/>
    </row>
    <row r="48" spans="1:9" x14ac:dyDescent="0.2">
      <c r="A48" s="47"/>
      <c r="B48" s="47"/>
      <c r="C48" s="47"/>
      <c r="D48" s="47"/>
      <c r="E48" s="47"/>
      <c r="F48" s="47"/>
      <c r="G48" s="47"/>
      <c r="H48" s="47"/>
      <c r="I48" s="47"/>
    </row>
  </sheetData>
  <sheetProtection selectLockedCells="1"/>
  <mergeCells count="1">
    <mergeCell ref="A20:I20"/>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A5EB5-7823-44CA-8340-9FF85487D722}">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89</v>
      </c>
      <c r="I2" s="55"/>
    </row>
    <row r="3" spans="1:9" x14ac:dyDescent="0.2">
      <c r="A3" s="54" t="s">
        <v>46</v>
      </c>
      <c r="B3" s="55" t="s">
        <v>45</v>
      </c>
      <c r="C3" s="55"/>
      <c r="D3" s="55"/>
      <c r="E3" s="54"/>
      <c r="F3" s="54"/>
      <c r="G3" s="56" t="s">
        <v>44</v>
      </c>
      <c r="H3" s="58" t="s">
        <v>76</v>
      </c>
      <c r="I3" s="59"/>
    </row>
    <row r="4" spans="1:9" x14ac:dyDescent="0.2">
      <c r="A4" s="54" t="s">
        <v>42</v>
      </c>
      <c r="B4" s="55" t="s">
        <v>151</v>
      </c>
      <c r="C4" s="55"/>
      <c r="D4" s="55"/>
      <c r="E4" s="54"/>
      <c r="F4" s="54"/>
      <c r="G4" s="56" t="s">
        <v>40</v>
      </c>
      <c r="H4" s="55" t="s">
        <v>39</v>
      </c>
      <c r="I4" s="55"/>
    </row>
    <row r="5" spans="1:9" x14ac:dyDescent="0.2">
      <c r="A5" s="54" t="s">
        <v>38</v>
      </c>
      <c r="B5" s="55" t="s">
        <v>74</v>
      </c>
      <c r="C5" s="59"/>
      <c r="D5" s="59"/>
      <c r="E5" s="54"/>
      <c r="F5" s="54"/>
      <c r="G5" s="56" t="s">
        <v>36</v>
      </c>
      <c r="H5" s="59" t="s">
        <v>150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149</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148</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1" t="s">
        <v>147</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v>85000</v>
      </c>
      <c r="F21" s="2"/>
      <c r="G21" s="2"/>
      <c r="H21" s="2">
        <v>0</v>
      </c>
      <c r="I21" s="2">
        <v>0</v>
      </c>
    </row>
    <row r="22" spans="1:9" x14ac:dyDescent="0.2">
      <c r="A22" s="26" t="s">
        <v>13</v>
      </c>
      <c r="B22" s="25"/>
      <c r="C22" s="24"/>
      <c r="D22" s="2">
        <f>C33</f>
        <v>0</v>
      </c>
      <c r="E22" s="2">
        <f>D33</f>
        <v>0</v>
      </c>
      <c r="F22" s="2">
        <f>E33</f>
        <v>0</v>
      </c>
      <c r="G22" s="2">
        <f>F33</f>
        <v>0</v>
      </c>
      <c r="H22" s="2">
        <f>G33</f>
        <v>0</v>
      </c>
      <c r="I22" s="2">
        <f>H33</f>
        <v>0</v>
      </c>
    </row>
    <row r="23" spans="1:9" x14ac:dyDescent="0.2">
      <c r="A23" s="26" t="s">
        <v>12</v>
      </c>
      <c r="B23" s="25"/>
      <c r="C23" s="24"/>
      <c r="D23" s="2"/>
      <c r="E23" s="2">
        <v>0</v>
      </c>
      <c r="F23" s="2">
        <v>85000</v>
      </c>
      <c r="G23" s="2">
        <v>0</v>
      </c>
      <c r="H23" s="2">
        <v>0</v>
      </c>
      <c r="I23" s="2">
        <v>0</v>
      </c>
    </row>
    <row r="24" spans="1:9" x14ac:dyDescent="0.2">
      <c r="A24" s="26" t="s">
        <v>11</v>
      </c>
      <c r="B24" s="25"/>
      <c r="C24" s="24"/>
      <c r="D24" s="2"/>
      <c r="E24" s="2">
        <v>0</v>
      </c>
      <c r="F24" s="24">
        <v>85000</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B500A-0FB7-4786-BAA6-7FBDC20648FA}">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5" t="s">
        <v>155</v>
      </c>
      <c r="C4" s="55"/>
      <c r="D4" s="55"/>
      <c r="E4" s="54"/>
      <c r="F4" s="54"/>
      <c r="G4" s="56" t="s">
        <v>40</v>
      </c>
      <c r="H4" s="55" t="s">
        <v>39</v>
      </c>
      <c r="I4" s="55"/>
    </row>
    <row r="5" spans="1:9" x14ac:dyDescent="0.2">
      <c r="A5" s="54" t="s">
        <v>38</v>
      </c>
      <c r="B5" s="55" t="s">
        <v>74</v>
      </c>
      <c r="C5" s="59"/>
      <c r="D5" s="59"/>
      <c r="E5" s="54"/>
      <c r="F5" s="54"/>
      <c r="G5" s="56" t="s">
        <v>36</v>
      </c>
      <c r="H5" s="59" t="s">
        <v>154</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153</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152</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1" t="s">
        <v>147</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v>25000</v>
      </c>
      <c r="F21" s="2"/>
      <c r="G21" s="2"/>
      <c r="H21" s="2">
        <v>0</v>
      </c>
      <c r="I21" s="2">
        <v>0</v>
      </c>
    </row>
    <row r="22" spans="1:9" x14ac:dyDescent="0.2">
      <c r="A22" s="26" t="s">
        <v>13</v>
      </c>
      <c r="B22" s="25"/>
      <c r="C22" s="24"/>
      <c r="D22" s="2">
        <f>C33</f>
        <v>0</v>
      </c>
      <c r="E22" s="2">
        <f>D33</f>
        <v>0</v>
      </c>
      <c r="F22" s="2">
        <f>E33</f>
        <v>0</v>
      </c>
      <c r="G22" s="2">
        <f>F33</f>
        <v>0</v>
      </c>
      <c r="H22" s="2">
        <f>G33</f>
        <v>0</v>
      </c>
      <c r="I22" s="2">
        <f>H33</f>
        <v>0</v>
      </c>
    </row>
    <row r="23" spans="1:9" x14ac:dyDescent="0.2">
      <c r="A23" s="26" t="s">
        <v>12</v>
      </c>
      <c r="B23" s="25"/>
      <c r="C23" s="24"/>
      <c r="D23" s="2"/>
      <c r="E23" s="2">
        <v>0</v>
      </c>
      <c r="F23" s="2">
        <v>25000</v>
      </c>
      <c r="G23" s="2">
        <v>0</v>
      </c>
      <c r="H23" s="2">
        <v>0</v>
      </c>
      <c r="I23" s="2">
        <v>0</v>
      </c>
    </row>
    <row r="24" spans="1:9" x14ac:dyDescent="0.2">
      <c r="A24" s="26" t="s">
        <v>11</v>
      </c>
      <c r="B24" s="25"/>
      <c r="C24" s="24"/>
      <c r="D24" s="2"/>
      <c r="E24" s="2">
        <v>0</v>
      </c>
      <c r="F24" s="24">
        <v>25000</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24050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-24050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E751-760C-4FAE-A664-13C7F8CC7B50}">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5" t="s">
        <v>159</v>
      </c>
      <c r="C4" s="55"/>
      <c r="D4" s="55"/>
      <c r="E4" s="54"/>
      <c r="F4" s="54"/>
      <c r="G4" s="56" t="s">
        <v>40</v>
      </c>
      <c r="H4" s="55" t="s">
        <v>39</v>
      </c>
      <c r="I4" s="55"/>
    </row>
    <row r="5" spans="1:9" x14ac:dyDescent="0.2">
      <c r="A5" s="54" t="s">
        <v>38</v>
      </c>
      <c r="B5" s="55" t="s">
        <v>74</v>
      </c>
      <c r="C5" s="59"/>
      <c r="D5" s="59"/>
      <c r="E5" s="54"/>
      <c r="F5" s="54"/>
      <c r="G5" s="56" t="s">
        <v>36</v>
      </c>
      <c r="H5" s="59" t="s">
        <v>158</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157</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156</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1" t="s">
        <v>147</v>
      </c>
      <c r="B17" s="71"/>
      <c r="C17" s="71"/>
      <c r="D17" s="71"/>
      <c r="E17" s="71"/>
      <c r="F17" s="71"/>
      <c r="G17" s="71"/>
      <c r="H17" s="71"/>
      <c r="I17" s="71"/>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v>77500</v>
      </c>
      <c r="F21" s="2"/>
      <c r="G21" s="2"/>
      <c r="H21" s="2">
        <v>0</v>
      </c>
      <c r="I21" s="2">
        <v>0</v>
      </c>
    </row>
    <row r="22" spans="1:9" x14ac:dyDescent="0.2">
      <c r="A22" s="26" t="s">
        <v>13</v>
      </c>
      <c r="B22" s="25"/>
      <c r="C22" s="24"/>
      <c r="D22" s="2">
        <f>C33</f>
        <v>0</v>
      </c>
      <c r="E22" s="2">
        <f>D33</f>
        <v>0</v>
      </c>
      <c r="F22" s="2">
        <f>E33</f>
        <v>0</v>
      </c>
      <c r="G22" s="2">
        <f>F33</f>
        <v>0</v>
      </c>
      <c r="H22" s="2">
        <f>G33</f>
        <v>0</v>
      </c>
      <c r="I22" s="2">
        <f>H33</f>
        <v>0</v>
      </c>
    </row>
    <row r="23" spans="1:9" x14ac:dyDescent="0.2">
      <c r="A23" s="26" t="s">
        <v>12</v>
      </c>
      <c r="B23" s="25"/>
      <c r="C23" s="24"/>
      <c r="D23" s="2"/>
      <c r="E23" s="2">
        <v>0</v>
      </c>
      <c r="F23" s="2">
        <v>77500</v>
      </c>
      <c r="G23" s="2">
        <v>0</v>
      </c>
      <c r="H23" s="2">
        <v>0</v>
      </c>
      <c r="I23" s="2">
        <v>0</v>
      </c>
    </row>
    <row r="24" spans="1:9" x14ac:dyDescent="0.2">
      <c r="A24" s="26" t="s">
        <v>11</v>
      </c>
      <c r="B24" s="25"/>
      <c r="C24" s="24"/>
      <c r="D24" s="2"/>
      <c r="E24" s="2">
        <v>0</v>
      </c>
      <c r="F24" s="24">
        <v>77500</v>
      </c>
      <c r="G24" s="2">
        <v>0</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69370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-69370</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B2ED-42A3-489E-9427-418DEEB9F865}">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57</v>
      </c>
      <c r="I2" s="55"/>
    </row>
    <row r="3" spans="1:9" x14ac:dyDescent="0.2">
      <c r="A3" s="54" t="s">
        <v>46</v>
      </c>
      <c r="B3" s="55" t="s">
        <v>45</v>
      </c>
      <c r="C3" s="55"/>
      <c r="D3" s="55"/>
      <c r="E3" s="54"/>
      <c r="F3" s="54"/>
      <c r="G3" s="56" t="s">
        <v>44</v>
      </c>
      <c r="H3" s="59" t="s">
        <v>56</v>
      </c>
      <c r="I3" s="59"/>
    </row>
    <row r="4" spans="1:9" x14ac:dyDescent="0.2">
      <c r="A4" s="54" t="s">
        <v>42</v>
      </c>
      <c r="B4" s="55" t="s">
        <v>163</v>
      </c>
      <c r="C4" s="55"/>
      <c r="D4" s="55"/>
      <c r="E4" s="54"/>
      <c r="F4" s="54"/>
      <c r="G4" s="56" t="s">
        <v>40</v>
      </c>
      <c r="H4" s="55" t="s">
        <v>39</v>
      </c>
      <c r="I4" s="55"/>
    </row>
    <row r="5" spans="1:9" x14ac:dyDescent="0.2">
      <c r="A5" s="54" t="s">
        <v>38</v>
      </c>
      <c r="B5" s="55" t="s">
        <v>74</v>
      </c>
      <c r="C5" s="59"/>
      <c r="D5" s="59"/>
      <c r="E5" s="54"/>
      <c r="F5" s="54"/>
      <c r="G5" s="56" t="s">
        <v>36</v>
      </c>
      <c r="H5" s="59" t="s">
        <v>162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161</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160</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70</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205222</v>
      </c>
      <c r="F21" s="2"/>
      <c r="G21" s="2"/>
      <c r="H21" s="2"/>
      <c r="I21" s="2"/>
    </row>
    <row r="22" spans="1:10" x14ac:dyDescent="0.2">
      <c r="A22" s="26" t="s">
        <v>13</v>
      </c>
      <c r="B22" s="25"/>
      <c r="C22" s="24"/>
      <c r="D22" s="2">
        <f>C33</f>
        <v>0</v>
      </c>
      <c r="E22" s="2">
        <f>D33</f>
        <v>0</v>
      </c>
      <c r="F22" s="2">
        <f>E33</f>
        <v>3332</v>
      </c>
      <c r="G22" s="2">
        <f>F33</f>
        <v>0</v>
      </c>
      <c r="H22" s="2">
        <f>G33</f>
        <v>0</v>
      </c>
      <c r="I22" s="2">
        <f>H33</f>
        <v>0</v>
      </c>
    </row>
    <row r="23" spans="1:10" x14ac:dyDescent="0.2">
      <c r="A23" s="26" t="s">
        <v>12</v>
      </c>
      <c r="B23" s="25"/>
      <c r="C23" s="24"/>
      <c r="D23" s="2"/>
      <c r="E23" s="2">
        <v>3332</v>
      </c>
      <c r="F23" s="2">
        <v>30606</v>
      </c>
      <c r="G23" s="2">
        <v>171284</v>
      </c>
      <c r="H23" s="2"/>
      <c r="I23" s="2"/>
      <c r="J23" s="45"/>
    </row>
    <row r="24" spans="1:10" x14ac:dyDescent="0.2">
      <c r="A24" s="26" t="s">
        <v>11</v>
      </c>
      <c r="B24" s="25"/>
      <c r="C24" s="24"/>
      <c r="D24" s="2"/>
      <c r="E24" s="2">
        <v>0</v>
      </c>
      <c r="F24" s="24">
        <v>33938</v>
      </c>
      <c r="G24" s="2">
        <v>171284</v>
      </c>
      <c r="H24" s="2"/>
      <c r="I24" s="2"/>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3332</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185738</v>
      </c>
      <c r="F35" s="2">
        <v>171284</v>
      </c>
      <c r="G35" s="2"/>
      <c r="H35" s="2"/>
      <c r="I35" s="2"/>
    </row>
    <row r="36" spans="1:9" x14ac:dyDescent="0.2">
      <c r="A36" s="28"/>
      <c r="B36" s="27"/>
      <c r="C36" s="86"/>
      <c r="D36" s="10"/>
      <c r="E36" s="10"/>
      <c r="F36" s="2"/>
      <c r="G36" s="2"/>
      <c r="H36" s="2"/>
      <c r="I36" s="2"/>
    </row>
    <row r="37" spans="1:9" x14ac:dyDescent="0.2">
      <c r="A37" s="26" t="s">
        <v>5</v>
      </c>
      <c r="B37" s="87"/>
      <c r="C37" s="88">
        <f>C33-C35</f>
        <v>0</v>
      </c>
      <c r="D37" s="88">
        <f>D33-D35</f>
        <v>0</v>
      </c>
      <c r="E37" s="88">
        <f>E33-E35</f>
        <v>-182406</v>
      </c>
      <c r="F37" s="68">
        <f>F33-F35</f>
        <v>-171284</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0A83C-9558-4149-9E47-353EC0C1A94C}">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5" t="s">
        <v>167</v>
      </c>
      <c r="C4" s="55"/>
      <c r="D4" s="55"/>
      <c r="E4" s="54"/>
      <c r="F4" s="54"/>
      <c r="G4" s="56" t="s">
        <v>40</v>
      </c>
      <c r="H4" s="55" t="s">
        <v>39</v>
      </c>
      <c r="I4" s="55"/>
    </row>
    <row r="5" spans="1:9" x14ac:dyDescent="0.2">
      <c r="A5" s="54" t="s">
        <v>38</v>
      </c>
      <c r="B5" s="55" t="s">
        <v>74</v>
      </c>
      <c r="C5" s="59"/>
      <c r="D5" s="59"/>
      <c r="E5" s="54"/>
      <c r="F5" s="54"/>
      <c r="G5" s="56" t="s">
        <v>36</v>
      </c>
      <c r="H5" s="59" t="s">
        <v>166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165</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164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9" x14ac:dyDescent="0.2">
      <c r="A17" s="70" t="s">
        <v>70</v>
      </c>
      <c r="B17" s="54"/>
      <c r="C17" s="54"/>
      <c r="D17" s="54"/>
      <c r="E17" s="54"/>
      <c r="F17" s="54"/>
      <c r="G17" s="54"/>
      <c r="H17" s="54"/>
      <c r="I17" s="54"/>
    </row>
    <row r="18" spans="1:9" x14ac:dyDescent="0.2">
      <c r="A18" s="39" t="s">
        <v>24</v>
      </c>
      <c r="B18" s="38"/>
      <c r="C18" s="38"/>
      <c r="D18" s="38"/>
      <c r="E18" s="38"/>
      <c r="F18" s="38"/>
      <c r="G18" s="38"/>
      <c r="H18" s="38"/>
      <c r="I18" s="37"/>
    </row>
    <row r="19" spans="1:9" x14ac:dyDescent="0.2">
      <c r="A19" s="26"/>
      <c r="B19" s="25"/>
      <c r="C19" s="84" t="s">
        <v>23</v>
      </c>
      <c r="D19" s="84" t="s">
        <v>22</v>
      </c>
      <c r="E19" s="84" t="s">
        <v>21</v>
      </c>
      <c r="F19" s="84" t="s">
        <v>20</v>
      </c>
      <c r="G19" s="84" t="s">
        <v>19</v>
      </c>
      <c r="H19" s="84" t="s">
        <v>18</v>
      </c>
      <c r="I19" s="84" t="s">
        <v>17</v>
      </c>
    </row>
    <row r="20" spans="1:9" x14ac:dyDescent="0.2">
      <c r="A20" s="26"/>
      <c r="B20" s="25"/>
      <c r="C20" s="67" t="s">
        <v>16</v>
      </c>
      <c r="D20" s="85" t="s">
        <v>16</v>
      </c>
      <c r="E20" s="67" t="s">
        <v>16</v>
      </c>
      <c r="F20" s="67" t="s">
        <v>16</v>
      </c>
      <c r="G20" s="67" t="s">
        <v>15</v>
      </c>
      <c r="H20" s="67" t="s">
        <v>15</v>
      </c>
      <c r="I20" s="67" t="s">
        <v>15</v>
      </c>
    </row>
    <row r="21" spans="1:9" x14ac:dyDescent="0.2">
      <c r="A21" s="26" t="s">
        <v>14</v>
      </c>
      <c r="B21" s="25"/>
      <c r="C21" s="24"/>
      <c r="D21" s="2"/>
      <c r="E21" s="2">
        <v>45000</v>
      </c>
      <c r="F21" s="2"/>
      <c r="G21" s="2"/>
      <c r="H21" s="2">
        <v>0</v>
      </c>
      <c r="I21" s="2">
        <v>0</v>
      </c>
    </row>
    <row r="22" spans="1:9" x14ac:dyDescent="0.2">
      <c r="A22" s="26" t="s">
        <v>13</v>
      </c>
      <c r="B22" s="25"/>
      <c r="C22" s="24"/>
      <c r="D22" s="2">
        <f>C33</f>
        <v>0</v>
      </c>
      <c r="E22" s="2">
        <f>D33</f>
        <v>0</v>
      </c>
      <c r="F22" s="2">
        <f>E33</f>
        <v>0</v>
      </c>
      <c r="G22" s="2">
        <f>F33</f>
        <v>0</v>
      </c>
      <c r="H22" s="2">
        <f>G33</f>
        <v>0</v>
      </c>
      <c r="I22" s="2">
        <f>H33</f>
        <v>0</v>
      </c>
    </row>
    <row r="23" spans="1:9" x14ac:dyDescent="0.2">
      <c r="A23" s="26" t="s">
        <v>12</v>
      </c>
      <c r="B23" s="25"/>
      <c r="C23" s="24"/>
      <c r="D23" s="2"/>
      <c r="E23" s="2">
        <v>0</v>
      </c>
      <c r="F23" s="2">
        <v>19552</v>
      </c>
      <c r="G23" s="2">
        <v>25448</v>
      </c>
      <c r="H23" s="2">
        <v>0</v>
      </c>
      <c r="I23" s="2">
        <v>0</v>
      </c>
    </row>
    <row r="24" spans="1:9" x14ac:dyDescent="0.2">
      <c r="A24" s="26" t="s">
        <v>11</v>
      </c>
      <c r="B24" s="25"/>
      <c r="C24" s="24"/>
      <c r="D24" s="2"/>
      <c r="E24" s="2">
        <v>0</v>
      </c>
      <c r="F24" s="24">
        <v>19552</v>
      </c>
      <c r="G24" s="2">
        <v>25448</v>
      </c>
      <c r="H24" s="2">
        <v>0</v>
      </c>
      <c r="I24" s="2">
        <v>0</v>
      </c>
    </row>
    <row r="25" spans="1:9" x14ac:dyDescent="0.2">
      <c r="A25" s="26"/>
      <c r="B25" s="25"/>
      <c r="C25" s="24"/>
      <c r="D25" s="2"/>
      <c r="E25" s="2"/>
      <c r="F25" s="2"/>
      <c r="G25" s="2"/>
      <c r="H25" s="2"/>
      <c r="I25" s="2"/>
    </row>
    <row r="26" spans="1:9" x14ac:dyDescent="0.2">
      <c r="A26" s="26" t="s">
        <v>10</v>
      </c>
      <c r="B26" s="32"/>
      <c r="C26" s="29"/>
      <c r="D26" s="29"/>
      <c r="E26" s="29"/>
      <c r="F26" s="29"/>
      <c r="G26" s="29"/>
      <c r="H26" s="29"/>
      <c r="I26" s="24"/>
    </row>
    <row r="27" spans="1:9" x14ac:dyDescent="0.2">
      <c r="A27" s="31" t="s">
        <v>9</v>
      </c>
      <c r="B27" s="25"/>
      <c r="C27" s="24"/>
      <c r="D27" s="30"/>
      <c r="E27" s="29"/>
      <c r="F27" s="29"/>
      <c r="G27" s="29"/>
      <c r="H27" s="29"/>
      <c r="I27" s="24"/>
    </row>
    <row r="28" spans="1:9" x14ac:dyDescent="0.2">
      <c r="A28" s="28"/>
      <c r="B28" s="27"/>
      <c r="C28" s="24">
        <v>0</v>
      </c>
      <c r="D28" s="2">
        <v>0</v>
      </c>
      <c r="E28" s="2">
        <v>0</v>
      </c>
      <c r="F28" s="2">
        <v>0</v>
      </c>
      <c r="G28" s="2"/>
      <c r="H28" s="2"/>
      <c r="I28" s="2"/>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6" t="s">
        <v>8</v>
      </c>
      <c r="B31" s="25"/>
      <c r="C31" s="24">
        <f>SUM(C28:C30)</f>
        <v>0</v>
      </c>
      <c r="D31" s="24">
        <f>SUM(D28:D30)</f>
        <v>0</v>
      </c>
      <c r="E31" s="24">
        <f>SUM(E28:E30)</f>
        <v>0</v>
      </c>
      <c r="F31" s="24">
        <f>SUM(F28:F30)</f>
        <v>0</v>
      </c>
      <c r="G31" s="24">
        <f>SUM(G28:G30)</f>
        <v>0</v>
      </c>
      <c r="H31" s="24">
        <f>SUM(H28:H30)</f>
        <v>0</v>
      </c>
      <c r="I31" s="24">
        <f>SUM(I28:I30)</f>
        <v>0</v>
      </c>
    </row>
    <row r="32" spans="1:9"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15279</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-15279</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0D725-1B0A-430F-9A44-4AF5E8A8BCBC}">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77</v>
      </c>
      <c r="I2" s="55"/>
    </row>
    <row r="3" spans="1:9" x14ac:dyDescent="0.2">
      <c r="A3" s="54" t="s">
        <v>46</v>
      </c>
      <c r="B3" s="55" t="s">
        <v>45</v>
      </c>
      <c r="C3" s="55"/>
      <c r="D3" s="55"/>
      <c r="E3" s="54"/>
      <c r="F3" s="54"/>
      <c r="G3" s="56" t="s">
        <v>44</v>
      </c>
      <c r="H3" s="58" t="s">
        <v>76</v>
      </c>
      <c r="I3" s="59"/>
    </row>
    <row r="4" spans="1:9" x14ac:dyDescent="0.2">
      <c r="A4" s="54" t="s">
        <v>42</v>
      </c>
      <c r="B4" s="55" t="s">
        <v>172</v>
      </c>
      <c r="C4" s="55"/>
      <c r="D4" s="55"/>
      <c r="E4" s="54"/>
      <c r="F4" s="54"/>
      <c r="G4" s="56" t="s">
        <v>40</v>
      </c>
      <c r="H4" s="55" t="s">
        <v>39</v>
      </c>
      <c r="I4" s="55"/>
    </row>
    <row r="5" spans="1:9" x14ac:dyDescent="0.2">
      <c r="A5" s="54" t="s">
        <v>38</v>
      </c>
      <c r="B5" s="55" t="s">
        <v>74</v>
      </c>
      <c r="C5" s="59"/>
      <c r="D5" s="59"/>
      <c r="E5" s="54"/>
      <c r="F5" s="54"/>
      <c r="G5" s="56" t="s">
        <v>36</v>
      </c>
      <c r="H5" s="59" t="s">
        <v>171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170</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169</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168</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40000</v>
      </c>
      <c r="F21" s="2"/>
      <c r="G21" s="2"/>
      <c r="H21" s="2">
        <v>0</v>
      </c>
      <c r="I21" s="2">
        <v>0</v>
      </c>
    </row>
    <row r="22" spans="1:10" x14ac:dyDescent="0.2">
      <c r="A22" s="26" t="s">
        <v>13</v>
      </c>
      <c r="B22" s="25"/>
      <c r="C22" s="24"/>
      <c r="D22" s="2">
        <f>C33</f>
        <v>0</v>
      </c>
      <c r="E22" s="2">
        <f>D33</f>
        <v>0</v>
      </c>
      <c r="F22" s="2">
        <f>E33</f>
        <v>0</v>
      </c>
      <c r="G22" s="2">
        <f>F33</f>
        <v>0</v>
      </c>
      <c r="H22" s="2">
        <f>G33</f>
        <v>0</v>
      </c>
      <c r="I22" s="2">
        <f>H33</f>
        <v>0</v>
      </c>
    </row>
    <row r="23" spans="1:10" x14ac:dyDescent="0.2">
      <c r="A23" s="26" t="s">
        <v>12</v>
      </c>
      <c r="B23" s="25"/>
      <c r="C23" s="24"/>
      <c r="D23" s="2"/>
      <c r="E23" s="2">
        <v>0</v>
      </c>
      <c r="F23" s="2">
        <v>3934</v>
      </c>
      <c r="G23" s="2">
        <v>36064</v>
      </c>
      <c r="H23" s="2">
        <v>0</v>
      </c>
      <c r="I23" s="2">
        <v>0</v>
      </c>
      <c r="J23" s="45"/>
    </row>
    <row r="24" spans="1:10" x14ac:dyDescent="0.2">
      <c r="A24" s="26" t="s">
        <v>11</v>
      </c>
      <c r="B24" s="25"/>
      <c r="C24" s="24"/>
      <c r="D24" s="2"/>
      <c r="E24" s="2">
        <v>0</v>
      </c>
      <c r="F24" s="24">
        <v>3934</v>
      </c>
      <c r="G24" s="2">
        <v>36064</v>
      </c>
      <c r="H24" s="2">
        <v>0</v>
      </c>
      <c r="I24" s="2">
        <v>0</v>
      </c>
      <c r="J24" s="45"/>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35804</v>
      </c>
      <c r="F35" s="2">
        <v>35389</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-35804</v>
      </c>
      <c r="F37" s="68">
        <f>F33-F35</f>
        <v>-35389</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3D5B9-21F6-4C6B-BC15-9DA4D38C102F}">
  <sheetPr>
    <pageSetUpPr fitToPage="1"/>
  </sheetPr>
  <dimension ref="A1:J48"/>
  <sheetViews>
    <sheetView topLeftCell="A2"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57</v>
      </c>
      <c r="I2" s="55"/>
    </row>
    <row r="3" spans="1:9" x14ac:dyDescent="0.2">
      <c r="A3" s="54" t="s">
        <v>46</v>
      </c>
      <c r="B3" s="55" t="s">
        <v>45</v>
      </c>
      <c r="C3" s="55"/>
      <c r="D3" s="55"/>
      <c r="E3" s="54"/>
      <c r="F3" s="54"/>
      <c r="G3" s="56" t="s">
        <v>44</v>
      </c>
      <c r="H3" s="59" t="s">
        <v>56</v>
      </c>
      <c r="I3" s="59"/>
    </row>
    <row r="4" spans="1:9" x14ac:dyDescent="0.2">
      <c r="A4" s="54" t="s">
        <v>42</v>
      </c>
      <c r="B4" s="55" t="s">
        <v>177</v>
      </c>
      <c r="C4" s="55"/>
      <c r="D4" s="55"/>
      <c r="E4" s="54"/>
      <c r="F4" s="54"/>
      <c r="G4" s="56" t="s">
        <v>40</v>
      </c>
      <c r="H4" s="55" t="s">
        <v>39</v>
      </c>
      <c r="I4" s="55"/>
    </row>
    <row r="5" spans="1:9" x14ac:dyDescent="0.2">
      <c r="A5" s="54" t="s">
        <v>38</v>
      </c>
      <c r="B5" s="55" t="s">
        <v>74</v>
      </c>
      <c r="C5" s="59"/>
      <c r="D5" s="59"/>
      <c r="E5" s="54"/>
      <c r="F5" s="54"/>
      <c r="G5" s="56" t="s">
        <v>36</v>
      </c>
      <c r="H5" s="59" t="s">
        <v>176</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175</v>
      </c>
      <c r="B9" s="54"/>
      <c r="C9" s="54"/>
      <c r="D9" s="54"/>
      <c r="E9" s="54"/>
      <c r="F9" s="54"/>
      <c r="G9" s="54"/>
      <c r="H9" s="54"/>
      <c r="I9" s="54"/>
    </row>
    <row r="10" spans="1:9" x14ac:dyDescent="0.2">
      <c r="A10" s="54" t="s">
        <v>32</v>
      </c>
      <c r="B10" s="54"/>
      <c r="C10" s="54"/>
      <c r="D10" s="54"/>
      <c r="E10" s="54"/>
      <c r="F10" s="54"/>
      <c r="G10" s="54"/>
      <c r="H10" s="54"/>
      <c r="I10" s="54"/>
    </row>
    <row r="11" spans="1:9" x14ac:dyDescent="0.2">
      <c r="A11" s="72" t="s">
        <v>52</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174</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173</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58000</v>
      </c>
      <c r="F21" s="2"/>
      <c r="G21" s="2"/>
      <c r="H21" s="2">
        <v>0</v>
      </c>
      <c r="I21" s="2">
        <v>0</v>
      </c>
    </row>
    <row r="22" spans="1:10" x14ac:dyDescent="0.2">
      <c r="A22" s="26" t="s">
        <v>13</v>
      </c>
      <c r="B22" s="25"/>
      <c r="C22" s="24"/>
      <c r="D22" s="2">
        <f>C33</f>
        <v>0</v>
      </c>
      <c r="E22" s="2">
        <f>D33</f>
        <v>0</v>
      </c>
      <c r="F22" s="2">
        <f>E33</f>
        <v>2562</v>
      </c>
      <c r="G22" s="2">
        <f>F33</f>
        <v>0</v>
      </c>
      <c r="H22" s="2">
        <f>G33</f>
        <v>0</v>
      </c>
      <c r="I22" s="2">
        <f>H33</f>
        <v>0</v>
      </c>
    </row>
    <row r="23" spans="1:10" x14ac:dyDescent="0.2">
      <c r="A23" s="26" t="s">
        <v>12</v>
      </c>
      <c r="B23" s="25"/>
      <c r="C23" s="24"/>
      <c r="D23" s="2"/>
      <c r="E23" s="2">
        <v>30748</v>
      </c>
      <c r="F23" s="2">
        <v>27251</v>
      </c>
      <c r="G23" s="2">
        <v>0</v>
      </c>
      <c r="H23" s="2">
        <v>0</v>
      </c>
      <c r="I23" s="2">
        <v>0</v>
      </c>
      <c r="J23" s="45"/>
    </row>
    <row r="24" spans="1:10" x14ac:dyDescent="0.2">
      <c r="A24" s="26" t="s">
        <v>11</v>
      </c>
      <c r="B24" s="25"/>
      <c r="C24" s="24"/>
      <c r="D24" s="2"/>
      <c r="E24" s="2">
        <v>28186</v>
      </c>
      <c r="F24" s="24">
        <v>29813</v>
      </c>
      <c r="G24" s="2">
        <v>0</v>
      </c>
      <c r="H24" s="2">
        <v>0</v>
      </c>
      <c r="I24" s="2">
        <v>0</v>
      </c>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2562</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0</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2562</v>
      </c>
      <c r="F37" s="68">
        <f>F33-F35</f>
        <v>0</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8F4BB-73CC-4C3F-8E68-3BC0DCAFA237}">
  <sheetPr>
    <pageSetUpPr fitToPage="1"/>
  </sheetPr>
  <dimension ref="A1:I46"/>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438</v>
      </c>
      <c r="I2" s="55"/>
    </row>
    <row r="3" spans="1:9" x14ac:dyDescent="0.2">
      <c r="A3" s="54" t="s">
        <v>46</v>
      </c>
      <c r="B3" s="55" t="s">
        <v>436</v>
      </c>
      <c r="C3" s="55"/>
      <c r="D3" s="55"/>
      <c r="E3" s="71"/>
      <c r="F3" s="54"/>
      <c r="G3" s="56" t="s">
        <v>44</v>
      </c>
      <c r="H3" s="58" t="s">
        <v>439</v>
      </c>
      <c r="I3" s="59"/>
    </row>
    <row r="4" spans="1:9" x14ac:dyDescent="0.2">
      <c r="A4" s="54" t="s">
        <v>42</v>
      </c>
      <c r="B4" s="57" t="s">
        <v>440</v>
      </c>
      <c r="C4" s="55"/>
      <c r="D4" s="55"/>
      <c r="E4" s="71"/>
      <c r="F4" s="54"/>
      <c r="G4" s="56" t="s">
        <v>40</v>
      </c>
      <c r="H4" s="57" t="s">
        <v>299</v>
      </c>
      <c r="I4" s="55"/>
    </row>
    <row r="5" spans="1:9" x14ac:dyDescent="0.2">
      <c r="A5" s="54" t="s">
        <v>38</v>
      </c>
      <c r="B5" s="57" t="s">
        <v>74</v>
      </c>
      <c r="C5" s="59"/>
      <c r="D5" s="59"/>
      <c r="E5" s="71"/>
      <c r="F5" s="54"/>
      <c r="G5" s="56" t="s">
        <v>36</v>
      </c>
      <c r="H5" s="59" t="s">
        <v>441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ht="13.5" customHeight="1" x14ac:dyDescent="0.2">
      <c r="A8" s="54" t="s">
        <v>34</v>
      </c>
      <c r="C8" s="71"/>
      <c r="D8" s="71"/>
      <c r="E8" s="71"/>
      <c r="F8" s="71"/>
      <c r="G8" s="71"/>
      <c r="H8" s="71"/>
      <c r="I8" s="71"/>
    </row>
    <row r="9" spans="1:9" ht="13.5" customHeight="1" x14ac:dyDescent="0.2">
      <c r="A9" s="63" t="s">
        <v>442</v>
      </c>
      <c r="B9" s="63"/>
      <c r="C9" s="71"/>
      <c r="D9" s="71"/>
      <c r="E9" s="71"/>
      <c r="F9" s="71"/>
      <c r="G9" s="71"/>
      <c r="H9" s="71"/>
      <c r="I9" s="71"/>
    </row>
    <row r="10" spans="1:9" x14ac:dyDescent="0.2">
      <c r="A10" s="54" t="s">
        <v>443</v>
      </c>
      <c r="C10" s="71"/>
      <c r="D10" s="71"/>
      <c r="E10" s="71"/>
      <c r="F10" s="71"/>
      <c r="G10" s="71"/>
      <c r="H10" s="71"/>
      <c r="I10" s="71"/>
    </row>
    <row r="11" spans="1:9" x14ac:dyDescent="0.2">
      <c r="A11" s="54" t="s">
        <v>32</v>
      </c>
      <c r="B11" s="54"/>
      <c r="D11" s="71"/>
      <c r="E11" s="71"/>
      <c r="F11" s="71"/>
      <c r="G11" s="71"/>
      <c r="H11" s="71"/>
      <c r="I11" s="71"/>
    </row>
    <row r="12" spans="1:9" x14ac:dyDescent="0.2">
      <c r="A12" s="81" t="s">
        <v>444</v>
      </c>
      <c r="B12" s="54"/>
      <c r="C12" s="71"/>
      <c r="D12" s="71"/>
      <c r="E12" s="71"/>
      <c r="F12" s="71"/>
      <c r="G12" s="71"/>
      <c r="H12" s="71"/>
      <c r="I12" s="71"/>
    </row>
    <row r="13" spans="1:9" x14ac:dyDescent="0.2">
      <c r="A13" s="54" t="s">
        <v>30</v>
      </c>
      <c r="B13" s="54"/>
      <c r="C13" s="71"/>
      <c r="E13" s="71"/>
      <c r="F13" s="71"/>
      <c r="G13" s="71"/>
      <c r="H13" s="71"/>
      <c r="I13" s="71"/>
    </row>
    <row r="14" spans="1:9" x14ac:dyDescent="0.2">
      <c r="A14" s="81" t="s">
        <v>445</v>
      </c>
      <c r="B14" s="54"/>
      <c r="C14" s="71"/>
      <c r="D14" s="71"/>
      <c r="E14" s="71"/>
      <c r="F14" s="71"/>
      <c r="G14" s="71"/>
      <c r="H14" s="71"/>
      <c r="I14" s="71"/>
    </row>
    <row r="15" spans="1:9" x14ac:dyDescent="0.2">
      <c r="A15" s="63" t="s">
        <v>27</v>
      </c>
      <c r="B15" s="54"/>
      <c r="C15" s="71"/>
      <c r="D15" s="71"/>
      <c r="E15" s="71"/>
      <c r="F15" s="71"/>
      <c r="G15" s="71"/>
      <c r="H15" s="71"/>
      <c r="I15" s="71"/>
    </row>
    <row r="16" spans="1:9" x14ac:dyDescent="0.2">
      <c r="A16" s="54"/>
      <c r="B16" s="54"/>
      <c r="C16" s="71"/>
      <c r="D16" s="71"/>
      <c r="E16" s="71"/>
      <c r="F16" s="71"/>
      <c r="G16" s="71"/>
      <c r="H16" s="71"/>
      <c r="I16" s="71"/>
    </row>
    <row r="17" spans="1:9" x14ac:dyDescent="0.2">
      <c r="A17" s="63" t="s">
        <v>26</v>
      </c>
      <c r="C17" s="71"/>
      <c r="D17" s="71"/>
      <c r="E17" s="71"/>
      <c r="F17" s="71"/>
      <c r="G17" s="71"/>
      <c r="H17" s="71"/>
      <c r="I17" s="71"/>
    </row>
    <row r="18" spans="1:9" x14ac:dyDescent="0.2">
      <c r="A18" s="63" t="s">
        <v>446</v>
      </c>
      <c r="B18" s="71"/>
      <c r="C18" s="71"/>
      <c r="D18" s="71"/>
      <c r="E18" s="71"/>
      <c r="F18" s="71"/>
      <c r="G18" s="71"/>
      <c r="H18" s="71"/>
      <c r="I18" s="71"/>
    </row>
    <row r="19" spans="1:9" x14ac:dyDescent="0.2">
      <c r="A19" s="161" t="s">
        <v>24</v>
      </c>
      <c r="B19" s="162"/>
      <c r="C19" s="162"/>
      <c r="D19" s="162"/>
      <c r="E19" s="162"/>
      <c r="F19" s="162"/>
      <c r="G19" s="162"/>
      <c r="H19" s="162"/>
      <c r="I19" s="163"/>
    </row>
    <row r="20" spans="1:9" x14ac:dyDescent="0.2">
      <c r="A20" s="8"/>
      <c r="B20" s="7"/>
      <c r="C20" s="36" t="s">
        <v>23</v>
      </c>
      <c r="D20" s="36" t="s">
        <v>22</v>
      </c>
      <c r="E20" s="36" t="s">
        <v>21</v>
      </c>
      <c r="F20" s="36" t="s">
        <v>20</v>
      </c>
      <c r="G20" s="36" t="s">
        <v>19</v>
      </c>
      <c r="H20" s="36" t="s">
        <v>18</v>
      </c>
      <c r="I20" s="36" t="s">
        <v>17</v>
      </c>
    </row>
    <row r="21" spans="1:9" x14ac:dyDescent="0.2">
      <c r="A21" s="8"/>
      <c r="B21" s="7"/>
      <c r="C21" s="35" t="s">
        <v>16</v>
      </c>
      <c r="D21" s="34" t="s">
        <v>16</v>
      </c>
      <c r="E21" s="33" t="s">
        <v>16</v>
      </c>
      <c r="F21" s="33" t="s">
        <v>16</v>
      </c>
      <c r="G21" s="67" t="s">
        <v>15</v>
      </c>
      <c r="H21" s="67" t="s">
        <v>15</v>
      </c>
      <c r="I21" s="67" t="s">
        <v>15</v>
      </c>
    </row>
    <row r="22" spans="1:9" x14ac:dyDescent="0.2">
      <c r="A22" s="8" t="s">
        <v>14</v>
      </c>
      <c r="B22" s="7"/>
      <c r="C22" s="23"/>
      <c r="D22" s="1"/>
      <c r="E22" s="1"/>
      <c r="F22" s="1">
        <v>142398</v>
      </c>
      <c r="G22" s="2"/>
      <c r="H22" s="2">
        <v>155000</v>
      </c>
      <c r="I22" s="2">
        <v>0</v>
      </c>
    </row>
    <row r="23" spans="1:9" x14ac:dyDescent="0.2">
      <c r="A23" s="8" t="s">
        <v>13</v>
      </c>
      <c r="B23" s="7"/>
      <c r="C23" s="23"/>
      <c r="D23" s="1">
        <f t="shared" ref="D23:I23" si="0">C34</f>
        <v>0</v>
      </c>
      <c r="E23" s="1">
        <f t="shared" si="0"/>
        <v>0</v>
      </c>
      <c r="F23" s="1">
        <f t="shared" si="0"/>
        <v>0</v>
      </c>
      <c r="G23" s="2">
        <f t="shared" si="0"/>
        <v>0</v>
      </c>
      <c r="H23" s="2">
        <f t="shared" si="0"/>
        <v>7500</v>
      </c>
      <c r="I23" s="2">
        <f t="shared" si="0"/>
        <v>12000</v>
      </c>
    </row>
    <row r="24" spans="1:9" x14ac:dyDescent="0.2">
      <c r="A24" s="8" t="s">
        <v>12</v>
      </c>
      <c r="B24" s="7"/>
      <c r="C24" s="23"/>
      <c r="D24" s="1"/>
      <c r="E24" s="1"/>
      <c r="F24" s="1">
        <v>12993</v>
      </c>
      <c r="G24" s="2">
        <v>65500</v>
      </c>
      <c r="H24" s="2">
        <v>69500</v>
      </c>
      <c r="I24" s="2">
        <v>78500</v>
      </c>
    </row>
    <row r="25" spans="1:9" x14ac:dyDescent="0.2">
      <c r="A25" s="8" t="s">
        <v>11</v>
      </c>
      <c r="B25" s="7"/>
      <c r="C25" s="23"/>
      <c r="D25" s="1"/>
      <c r="E25" s="1"/>
      <c r="F25" s="23">
        <v>12993</v>
      </c>
      <c r="G25" s="2">
        <v>58000</v>
      </c>
      <c r="H25" s="2">
        <v>65000</v>
      </c>
      <c r="I25" s="2">
        <v>73200</v>
      </c>
    </row>
    <row r="26" spans="1:9" x14ac:dyDescent="0.2">
      <c r="A26" s="8"/>
      <c r="B26" s="7"/>
      <c r="C26" s="23"/>
      <c r="D26" s="1"/>
      <c r="E26" s="1"/>
      <c r="F26" s="1"/>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8"/>
      <c r="B33" s="7"/>
      <c r="C33" s="23"/>
      <c r="D33" s="1"/>
      <c r="E33" s="1"/>
      <c r="F33" s="1"/>
      <c r="G33" s="2"/>
      <c r="H33" s="2"/>
      <c r="I33" s="2"/>
    </row>
    <row r="34" spans="1:9" x14ac:dyDescent="0.2">
      <c r="A34" s="8" t="s">
        <v>7</v>
      </c>
      <c r="B34" s="7"/>
      <c r="C34" s="23">
        <f>+C23+C24-C25+C32</f>
        <v>0</v>
      </c>
      <c r="D34" s="23">
        <f t="shared" ref="D34:I34" si="2">+D23+D24-D25+D32</f>
        <v>0</v>
      </c>
      <c r="E34" s="23">
        <f>+E23+E24-E25+E32</f>
        <v>0</v>
      </c>
      <c r="F34" s="23">
        <f t="shared" si="2"/>
        <v>0</v>
      </c>
      <c r="G34" s="24">
        <f>+G23+G24-G25+G32</f>
        <v>7500</v>
      </c>
      <c r="H34" s="24">
        <f>+H23+H24-H25+H32</f>
        <v>12000</v>
      </c>
      <c r="I34" s="24">
        <f t="shared" si="2"/>
        <v>17300</v>
      </c>
    </row>
    <row r="35" spans="1:9" x14ac:dyDescent="0.2">
      <c r="A35" s="22"/>
      <c r="B35" s="11"/>
      <c r="C35" s="21"/>
      <c r="D35" s="9"/>
      <c r="E35" s="9"/>
      <c r="F35" s="1"/>
      <c r="G35" s="2"/>
      <c r="H35" s="2"/>
      <c r="I35" s="2"/>
    </row>
    <row r="36" spans="1:9" x14ac:dyDescent="0.2">
      <c r="A36" s="8" t="s">
        <v>6</v>
      </c>
      <c r="B36" s="7"/>
      <c r="C36" s="21"/>
      <c r="D36" s="9"/>
      <c r="E36" s="9"/>
      <c r="F36" s="1">
        <v>136998</v>
      </c>
      <c r="G36" s="2">
        <v>78998</v>
      </c>
      <c r="H36" s="2">
        <v>135000</v>
      </c>
      <c r="I36" s="2">
        <v>49000</v>
      </c>
    </row>
    <row r="37" spans="1:9" x14ac:dyDescent="0.2">
      <c r="A37" s="22"/>
      <c r="B37" s="11"/>
      <c r="C37" s="21"/>
      <c r="D37" s="9"/>
      <c r="E37" s="9"/>
      <c r="F37" s="1"/>
      <c r="G37" s="2"/>
      <c r="H37" s="2"/>
      <c r="I37" s="2"/>
    </row>
    <row r="38" spans="1:9" x14ac:dyDescent="0.2">
      <c r="A38" s="8" t="s">
        <v>5</v>
      </c>
      <c r="B38" s="5"/>
      <c r="C38" s="20">
        <f>C34-C36</f>
        <v>0</v>
      </c>
      <c r="D38" s="20">
        <f t="shared" ref="D38:I38" si="3">D34-D36</f>
        <v>0</v>
      </c>
      <c r="E38" s="20">
        <f t="shared" si="3"/>
        <v>0</v>
      </c>
      <c r="F38" s="19">
        <f t="shared" si="3"/>
        <v>-136998</v>
      </c>
      <c r="G38" s="68">
        <f t="shared" si="3"/>
        <v>-71498</v>
      </c>
      <c r="H38" s="68">
        <f t="shared" si="3"/>
        <v>-123000</v>
      </c>
      <c r="I38" s="68">
        <f t="shared" si="3"/>
        <v>-31700</v>
      </c>
    </row>
    <row r="39" spans="1:9" x14ac:dyDescent="0.2">
      <c r="A39" s="18"/>
      <c r="B39" s="18"/>
      <c r="C39" s="17"/>
      <c r="D39" s="17"/>
      <c r="E39" s="17"/>
      <c r="F39" s="17"/>
      <c r="G39" s="17"/>
      <c r="H39" s="17"/>
      <c r="I39" s="17"/>
    </row>
    <row r="40" spans="1:9" x14ac:dyDescent="0.2">
      <c r="A40" s="16" t="s">
        <v>4</v>
      </c>
      <c r="B40" s="15"/>
      <c r="C40" s="14"/>
      <c r="D40" s="14"/>
      <c r="E40" s="13"/>
      <c r="F40" s="13"/>
      <c r="G40" s="13"/>
      <c r="H40" s="13"/>
      <c r="I40" s="13"/>
    </row>
    <row r="41" spans="1:9" x14ac:dyDescent="0.2">
      <c r="A41" s="12" t="s">
        <v>3</v>
      </c>
      <c r="B41" s="11"/>
      <c r="C41" s="10"/>
      <c r="D41" s="10"/>
      <c r="E41" s="9"/>
      <c r="F41" s="9"/>
      <c r="G41" s="9"/>
      <c r="H41" s="9"/>
      <c r="I41" s="9"/>
    </row>
    <row r="42" spans="1:9" x14ac:dyDescent="0.2">
      <c r="A42" s="8"/>
      <c r="B42" s="7"/>
      <c r="C42" s="1"/>
      <c r="D42" s="1"/>
      <c r="E42" s="1"/>
      <c r="F42" s="1"/>
      <c r="G42" s="1"/>
      <c r="H42" s="1"/>
      <c r="I42" s="1"/>
    </row>
    <row r="43" spans="1:9" x14ac:dyDescent="0.2">
      <c r="A43" s="8" t="s">
        <v>2</v>
      </c>
      <c r="B43" s="7"/>
      <c r="C43" s="2"/>
      <c r="D43" s="2"/>
      <c r="E43" s="1"/>
      <c r="F43" s="1"/>
      <c r="G43" s="1"/>
      <c r="H43" s="1"/>
      <c r="I43" s="1"/>
    </row>
    <row r="44" spans="1:9" x14ac:dyDescent="0.2">
      <c r="A44" s="8"/>
      <c r="B44" s="7"/>
      <c r="C44" s="2"/>
      <c r="D44" s="2"/>
      <c r="E44" s="1"/>
      <c r="F44" s="1"/>
      <c r="G44" s="1"/>
      <c r="H44" s="1"/>
      <c r="I44" s="1"/>
    </row>
    <row r="45" spans="1:9" x14ac:dyDescent="0.2">
      <c r="A45" s="6" t="s">
        <v>1</v>
      </c>
      <c r="B45" s="5"/>
      <c r="C45" s="2"/>
      <c r="D45" s="2"/>
      <c r="E45" s="1"/>
      <c r="F45" s="1"/>
      <c r="G45" s="1"/>
      <c r="H45" s="1"/>
      <c r="I45" s="1"/>
    </row>
    <row r="46" spans="1:9" x14ac:dyDescent="0.2">
      <c r="A46" s="4" t="s">
        <v>0</v>
      </c>
      <c r="B46" s="3"/>
      <c r="C46" s="2"/>
      <c r="D46" s="2"/>
      <c r="E46" s="1"/>
      <c r="F46" s="1"/>
      <c r="G46" s="1"/>
      <c r="H46" s="1"/>
      <c r="I46" s="1"/>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68349-7A2E-4E84-950D-E34B91C77B5C}">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184</v>
      </c>
      <c r="I2" s="55"/>
    </row>
    <row r="3" spans="1:9" x14ac:dyDescent="0.2">
      <c r="A3" s="54" t="s">
        <v>46</v>
      </c>
      <c r="B3" s="55" t="s">
        <v>45</v>
      </c>
      <c r="C3" s="55"/>
      <c r="D3" s="55"/>
      <c r="E3" s="54"/>
      <c r="F3" s="54"/>
      <c r="G3" s="56" t="s">
        <v>44</v>
      </c>
      <c r="H3" s="59" t="s">
        <v>183</v>
      </c>
      <c r="I3" s="59"/>
    </row>
    <row r="4" spans="1:9" x14ac:dyDescent="0.2">
      <c r="A4" s="54" t="s">
        <v>42</v>
      </c>
      <c r="B4" s="55" t="s">
        <v>182</v>
      </c>
      <c r="C4" s="55"/>
      <c r="D4" s="55"/>
      <c r="E4" s="54"/>
      <c r="F4" s="54"/>
      <c r="G4" s="56" t="s">
        <v>40</v>
      </c>
      <c r="H4" s="55" t="s">
        <v>39</v>
      </c>
      <c r="I4" s="55"/>
    </row>
    <row r="5" spans="1:9" x14ac:dyDescent="0.2">
      <c r="A5" s="54" t="s">
        <v>38</v>
      </c>
      <c r="B5" s="55" t="s">
        <v>74</v>
      </c>
      <c r="C5" s="59"/>
      <c r="D5" s="59"/>
      <c r="E5" s="54"/>
      <c r="F5" s="54"/>
      <c r="G5" s="56" t="s">
        <v>36</v>
      </c>
      <c r="H5" s="59" t="s">
        <v>181</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72" t="s">
        <v>180</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179</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72" t="s">
        <v>178</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70" t="s">
        <v>70</v>
      </c>
      <c r="B17" s="54"/>
      <c r="C17" s="54"/>
      <c r="D17" s="54"/>
      <c r="E17" s="54"/>
      <c r="F17" s="54"/>
      <c r="G17" s="54"/>
      <c r="H17" s="54"/>
      <c r="I17" s="54"/>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160000</v>
      </c>
      <c r="F21" s="2"/>
      <c r="G21" s="2"/>
      <c r="H21" s="2"/>
      <c r="I21" s="2"/>
    </row>
    <row r="22" spans="1:10" x14ac:dyDescent="0.2">
      <c r="A22" s="26" t="s">
        <v>13</v>
      </c>
      <c r="B22" s="25"/>
      <c r="C22" s="24"/>
      <c r="D22" s="2">
        <f>C33</f>
        <v>0</v>
      </c>
      <c r="E22" s="2">
        <f>D33</f>
        <v>0</v>
      </c>
      <c r="F22" s="2">
        <f>E33</f>
        <v>35294</v>
      </c>
      <c r="G22" s="2">
        <f>F33</f>
        <v>40001</v>
      </c>
      <c r="H22" s="2">
        <f>G33</f>
        <v>0</v>
      </c>
      <c r="I22" s="2">
        <f>H33</f>
        <v>0</v>
      </c>
    </row>
    <row r="23" spans="1:10" x14ac:dyDescent="0.2">
      <c r="A23" s="26" t="s">
        <v>12</v>
      </c>
      <c r="B23" s="25"/>
      <c r="C23" s="24"/>
      <c r="D23" s="2"/>
      <c r="E23" s="2">
        <v>80000</v>
      </c>
      <c r="F23" s="2">
        <v>80000</v>
      </c>
      <c r="G23" s="2">
        <v>0</v>
      </c>
      <c r="H23" s="2">
        <v>0</v>
      </c>
      <c r="I23" s="2">
        <v>0</v>
      </c>
    </row>
    <row r="24" spans="1:10" x14ac:dyDescent="0.2">
      <c r="A24" s="26" t="s">
        <v>11</v>
      </c>
      <c r="B24" s="25"/>
      <c r="C24" s="24"/>
      <c r="D24" s="2"/>
      <c r="E24" s="2">
        <v>44706</v>
      </c>
      <c r="F24" s="24">
        <v>75293</v>
      </c>
      <c r="G24" s="2">
        <f>74933-34932</f>
        <v>40001</v>
      </c>
      <c r="H24" s="2">
        <v>0</v>
      </c>
      <c r="I24" s="2">
        <v>0</v>
      </c>
      <c r="J24" s="45"/>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35294</v>
      </c>
      <c r="F33" s="24">
        <f>+F22+F23-F24+F31</f>
        <v>40001</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34932</v>
      </c>
      <c r="G35" s="2">
        <v>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35294</v>
      </c>
      <c r="F37" s="68">
        <f>F33-F35</f>
        <v>5069</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49B17-7C3D-4041-9846-C660936E5F1F}">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229</v>
      </c>
      <c r="I3" s="59"/>
    </row>
    <row r="4" spans="1:9" x14ac:dyDescent="0.2">
      <c r="A4" s="54" t="s">
        <v>42</v>
      </c>
      <c r="B4" s="55" t="s">
        <v>355</v>
      </c>
      <c r="C4" s="55"/>
      <c r="D4" s="55"/>
      <c r="E4" s="54"/>
      <c r="F4" s="54"/>
      <c r="G4" s="56" t="s">
        <v>40</v>
      </c>
      <c r="H4" s="55" t="s">
        <v>39</v>
      </c>
      <c r="I4" s="55"/>
    </row>
    <row r="5" spans="1:9" x14ac:dyDescent="0.2">
      <c r="A5" s="54" t="s">
        <v>38</v>
      </c>
      <c r="B5" s="55" t="s">
        <v>74</v>
      </c>
      <c r="C5" s="59"/>
      <c r="D5" s="59"/>
      <c r="E5" s="54"/>
      <c r="F5" s="54"/>
      <c r="G5" s="56" t="s">
        <v>36</v>
      </c>
      <c r="H5" s="59" t="s">
        <v>354</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63" t="s">
        <v>295</v>
      </c>
      <c r="B9" s="54"/>
      <c r="C9" s="54"/>
      <c r="D9" s="54"/>
      <c r="E9" s="54"/>
      <c r="F9" s="54"/>
      <c r="G9" s="54"/>
      <c r="H9" s="54"/>
      <c r="I9" s="54"/>
    </row>
    <row r="10" spans="1:9" x14ac:dyDescent="0.2">
      <c r="A10" s="54" t="s">
        <v>32</v>
      </c>
      <c r="B10" s="54"/>
      <c r="C10" s="54"/>
      <c r="D10" s="54"/>
      <c r="E10" s="54"/>
      <c r="F10" s="54"/>
      <c r="G10" s="54"/>
      <c r="H10" s="54"/>
      <c r="I10" s="54"/>
    </row>
    <row r="11" spans="1:9" x14ac:dyDescent="0.2">
      <c r="A11" s="54" t="s">
        <v>208</v>
      </c>
      <c r="B11" s="54"/>
      <c r="C11" s="54"/>
      <c r="D11" s="54"/>
      <c r="E11" s="54"/>
      <c r="F11" s="54"/>
      <c r="G11" s="54"/>
      <c r="H11" s="54"/>
      <c r="I11" s="54"/>
    </row>
    <row r="12" spans="1:9" x14ac:dyDescent="0.2">
      <c r="A12" s="54" t="s">
        <v>30</v>
      </c>
      <c r="B12" s="54"/>
      <c r="C12" s="54"/>
      <c r="D12" s="54"/>
      <c r="E12" s="54"/>
      <c r="F12" s="54"/>
      <c r="G12" s="54"/>
      <c r="H12" s="54"/>
      <c r="I12" s="54"/>
    </row>
    <row r="13" spans="1:9" x14ac:dyDescent="0.2">
      <c r="A13" s="63" t="s">
        <v>296</v>
      </c>
      <c r="B13" s="54"/>
      <c r="C13" s="54"/>
      <c r="D13" s="54"/>
      <c r="E13" s="54"/>
      <c r="F13" s="54"/>
      <c r="G13" s="54"/>
      <c r="H13" s="54"/>
      <c r="I13" s="54"/>
    </row>
    <row r="14" spans="1:9" x14ac:dyDescent="0.2">
      <c r="A14" s="63" t="s">
        <v>27</v>
      </c>
      <c r="B14" s="54"/>
      <c r="C14" s="54"/>
      <c r="D14" s="54"/>
      <c r="E14" s="54"/>
      <c r="F14" s="54"/>
      <c r="G14" s="54"/>
      <c r="H14" s="54"/>
      <c r="I14" s="54"/>
    </row>
    <row r="15" spans="1:9" x14ac:dyDescent="0.2">
      <c r="A15" s="54"/>
      <c r="B15" s="54"/>
      <c r="C15" s="54"/>
      <c r="D15" s="54"/>
      <c r="E15" s="54"/>
      <c r="F15" s="54"/>
      <c r="G15" s="54"/>
      <c r="H15" s="54"/>
      <c r="I15" s="54"/>
    </row>
    <row r="16" spans="1:9" x14ac:dyDescent="0.2">
      <c r="A16" s="63" t="s">
        <v>26</v>
      </c>
      <c r="B16" s="54"/>
      <c r="C16" s="54"/>
      <c r="D16" s="54"/>
      <c r="E16" s="54"/>
      <c r="F16" s="54"/>
      <c r="G16" s="54"/>
      <c r="H16" s="54"/>
      <c r="I16" s="54"/>
    </row>
    <row r="17" spans="1:10" x14ac:dyDescent="0.2">
      <c r="A17" s="81" t="s">
        <v>356</v>
      </c>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v>190861</v>
      </c>
      <c r="F21" s="2"/>
      <c r="G21" s="2"/>
      <c r="H21" s="2"/>
      <c r="I21" s="2"/>
    </row>
    <row r="22" spans="1:10" x14ac:dyDescent="0.2">
      <c r="A22" s="26" t="s">
        <v>13</v>
      </c>
      <c r="B22" s="25"/>
      <c r="C22" s="24"/>
      <c r="D22" s="2">
        <f t="shared" ref="D22:I22" si="0">C33</f>
        <v>0</v>
      </c>
      <c r="E22" s="2">
        <f t="shared" si="0"/>
        <v>0</v>
      </c>
      <c r="F22" s="2">
        <f t="shared" si="0"/>
        <v>0</v>
      </c>
      <c r="G22" s="2">
        <f t="shared" si="0"/>
        <v>0</v>
      </c>
      <c r="H22" s="2">
        <f t="shared" si="0"/>
        <v>0</v>
      </c>
      <c r="I22" s="2">
        <f t="shared" si="0"/>
        <v>0</v>
      </c>
    </row>
    <row r="23" spans="1:10" x14ac:dyDescent="0.2">
      <c r="A23" s="26" t="s">
        <v>12</v>
      </c>
      <c r="B23" s="25"/>
      <c r="C23" s="24"/>
      <c r="D23" s="2"/>
      <c r="E23" s="2">
        <v>0</v>
      </c>
      <c r="F23" s="2">
        <v>152112.09</v>
      </c>
      <c r="G23" s="2">
        <v>38749</v>
      </c>
      <c r="H23" s="2"/>
      <c r="I23" s="2"/>
      <c r="J23" s="45"/>
    </row>
    <row r="24" spans="1:10" x14ac:dyDescent="0.2">
      <c r="A24" s="26" t="s">
        <v>11</v>
      </c>
      <c r="B24" s="25"/>
      <c r="C24" s="24"/>
      <c r="D24" s="2"/>
      <c r="E24" s="2">
        <v>0</v>
      </c>
      <c r="F24" s="24">
        <v>152112.09</v>
      </c>
      <c r="G24" s="2">
        <v>38749</v>
      </c>
      <c r="H24" s="2"/>
      <c r="I24" s="2"/>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c r="D28" s="2"/>
      <c r="E28" s="2"/>
      <c r="F28" s="2"/>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 t="shared" ref="C31:I31" si="1">SUM(C28:C30)</f>
        <v>0</v>
      </c>
      <c r="D31" s="24">
        <f t="shared" si="1"/>
        <v>0</v>
      </c>
      <c r="E31" s="24">
        <f t="shared" si="1"/>
        <v>0</v>
      </c>
      <c r="F31" s="24">
        <f t="shared" si="1"/>
        <v>0</v>
      </c>
      <c r="G31" s="24">
        <f t="shared" si="1"/>
        <v>0</v>
      </c>
      <c r="H31" s="24">
        <f t="shared" si="1"/>
        <v>0</v>
      </c>
      <c r="I31" s="24">
        <f t="shared" si="1"/>
        <v>0</v>
      </c>
    </row>
    <row r="32" spans="1:10" x14ac:dyDescent="0.2">
      <c r="A32" s="26"/>
      <c r="B32" s="25"/>
      <c r="C32" s="24"/>
      <c r="D32" s="2"/>
      <c r="E32" s="2"/>
      <c r="F32" s="2"/>
      <c r="G32" s="2"/>
      <c r="H32" s="2"/>
      <c r="I32" s="2"/>
    </row>
    <row r="33" spans="1:9" x14ac:dyDescent="0.2">
      <c r="A33" s="26" t="s">
        <v>7</v>
      </c>
      <c r="B33" s="25"/>
      <c r="C33" s="24">
        <f>+C22+C23-C24+C31</f>
        <v>0</v>
      </c>
      <c r="D33" s="24">
        <f t="shared" ref="D33:I33" si="2">+D22+D23-D24+D31</f>
        <v>0</v>
      </c>
      <c r="E33" s="24">
        <f>+E22+E23-E24+E31</f>
        <v>0</v>
      </c>
      <c r="F33" s="24">
        <f t="shared" si="2"/>
        <v>0</v>
      </c>
      <c r="G33" s="24">
        <f>+G22+G23-G24+G31</f>
        <v>0</v>
      </c>
      <c r="H33" s="24">
        <f>+H22+H23-H24+H31</f>
        <v>0</v>
      </c>
      <c r="I33" s="24">
        <f t="shared" si="2"/>
        <v>0</v>
      </c>
    </row>
    <row r="34" spans="1:9" x14ac:dyDescent="0.2">
      <c r="A34" s="28"/>
      <c r="B34" s="27"/>
      <c r="C34" s="86"/>
      <c r="D34" s="10"/>
      <c r="E34" s="10"/>
      <c r="F34" s="2"/>
      <c r="G34" s="2"/>
      <c r="H34" s="2"/>
      <c r="I34" s="2"/>
    </row>
    <row r="35" spans="1:9" x14ac:dyDescent="0.2">
      <c r="A35" s="26" t="s">
        <v>6</v>
      </c>
      <c r="B35" s="25"/>
      <c r="C35" s="86"/>
      <c r="D35" s="10"/>
      <c r="E35" s="10">
        <v>105000</v>
      </c>
      <c r="F35" s="2">
        <v>31016.9</v>
      </c>
      <c r="G35" s="2"/>
      <c r="H35" s="2"/>
      <c r="I35" s="2"/>
    </row>
    <row r="36" spans="1:9" x14ac:dyDescent="0.2">
      <c r="A36" s="28"/>
      <c r="B36" s="27"/>
      <c r="C36" s="86"/>
      <c r="D36" s="10"/>
      <c r="E36" s="10"/>
      <c r="F36" s="2"/>
      <c r="G36" s="2"/>
      <c r="H36" s="2"/>
      <c r="I36" s="2"/>
    </row>
    <row r="37" spans="1:9" x14ac:dyDescent="0.2">
      <c r="A37" s="26" t="s">
        <v>5</v>
      </c>
      <c r="B37" s="87"/>
      <c r="C37" s="88">
        <f>C33-C35</f>
        <v>0</v>
      </c>
      <c r="D37" s="88">
        <f t="shared" ref="D37:I37" si="3">D33-D35</f>
        <v>0</v>
      </c>
      <c r="E37" s="88">
        <f t="shared" si="3"/>
        <v>-105000</v>
      </c>
      <c r="F37" s="68">
        <f t="shared" si="3"/>
        <v>-31016.9</v>
      </c>
      <c r="G37" s="68">
        <f t="shared" si="3"/>
        <v>0</v>
      </c>
      <c r="H37" s="68">
        <f t="shared" si="3"/>
        <v>0</v>
      </c>
      <c r="I37" s="68">
        <f t="shared" si="3"/>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7C0F8-DEEE-49DD-A86B-83FC3D399184}">
  <sheetPr>
    <pageSetUpPr fitToPage="1"/>
  </sheetPr>
  <dimension ref="A1:I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5" t="s">
        <v>228</v>
      </c>
      <c r="I2" s="55"/>
    </row>
    <row r="3" spans="1:9" x14ac:dyDescent="0.2">
      <c r="A3" s="54" t="s">
        <v>46</v>
      </c>
      <c r="B3" s="55" t="s">
        <v>196</v>
      </c>
      <c r="C3" s="55"/>
      <c r="D3" s="55"/>
      <c r="E3" s="54"/>
      <c r="F3" s="54"/>
      <c r="G3" s="56" t="s">
        <v>44</v>
      </c>
      <c r="H3" s="59" t="s">
        <v>229</v>
      </c>
      <c r="I3" s="59"/>
    </row>
    <row r="4" spans="1:9" x14ac:dyDescent="0.2">
      <c r="A4" s="54" t="s">
        <v>42</v>
      </c>
      <c r="B4" s="55" t="s">
        <v>357</v>
      </c>
      <c r="C4" s="55"/>
      <c r="D4" s="55"/>
      <c r="E4" s="54"/>
      <c r="F4" s="54"/>
      <c r="G4" s="56" t="s">
        <v>40</v>
      </c>
      <c r="H4" s="55" t="s">
        <v>39</v>
      </c>
      <c r="I4" s="55"/>
    </row>
    <row r="5" spans="1:9" x14ac:dyDescent="0.2">
      <c r="A5" s="54" t="s">
        <v>38</v>
      </c>
      <c r="B5" s="55" t="s">
        <v>358</v>
      </c>
      <c r="C5" s="59"/>
      <c r="D5" s="59"/>
      <c r="E5" s="54"/>
      <c r="F5" s="54"/>
      <c r="G5" s="56" t="s">
        <v>36</v>
      </c>
      <c r="H5" s="59" t="s">
        <v>359</v>
      </c>
      <c r="I5" s="59"/>
    </row>
    <row r="6" spans="1:9" x14ac:dyDescent="0.2">
      <c r="A6" s="54"/>
      <c r="B6" s="54"/>
      <c r="C6" s="54"/>
      <c r="D6" s="54"/>
      <c r="E6" s="54"/>
      <c r="F6" s="54"/>
      <c r="G6" s="54"/>
      <c r="H6" s="54"/>
      <c r="I6" s="54"/>
    </row>
    <row r="7" spans="1:9" x14ac:dyDescent="0.2">
      <c r="A7" s="54"/>
      <c r="B7" s="54"/>
      <c r="C7" s="54" t="s">
        <v>270</v>
      </c>
      <c r="D7" s="54"/>
      <c r="E7" s="54"/>
      <c r="F7" s="54"/>
      <c r="G7" s="54"/>
      <c r="H7" s="54"/>
      <c r="I7" s="54"/>
    </row>
    <row r="8" spans="1:9" x14ac:dyDescent="0.2">
      <c r="A8" s="54" t="s">
        <v>34</v>
      </c>
      <c r="B8" s="54"/>
      <c r="C8" s="54"/>
      <c r="D8" s="54"/>
      <c r="E8" s="54"/>
      <c r="F8" s="54"/>
      <c r="G8" s="54"/>
      <c r="H8" s="54"/>
      <c r="I8" s="54"/>
    </row>
    <row r="9" spans="1:9" x14ac:dyDescent="0.2">
      <c r="A9" s="54" t="s">
        <v>264</v>
      </c>
      <c r="B9" s="54"/>
      <c r="C9" s="54"/>
      <c r="D9" s="54"/>
      <c r="E9" s="54"/>
      <c r="F9" s="54"/>
      <c r="G9" s="54"/>
      <c r="H9" s="54"/>
      <c r="I9" s="54"/>
    </row>
    <row r="10" spans="1:9" x14ac:dyDescent="0.2">
      <c r="A10" s="54" t="s">
        <v>265</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54" t="s">
        <v>234</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266</v>
      </c>
      <c r="B14" s="54"/>
      <c r="C14" s="54"/>
      <c r="D14" s="54"/>
      <c r="E14" s="54"/>
      <c r="F14" s="54"/>
      <c r="G14" s="54"/>
      <c r="H14" s="54"/>
      <c r="I14" s="54"/>
    </row>
    <row r="15" spans="1:9" x14ac:dyDescent="0.2">
      <c r="A15" s="63" t="s">
        <v>27</v>
      </c>
      <c r="B15" s="54"/>
      <c r="C15" s="54"/>
      <c r="D15" s="54"/>
      <c r="E15" s="54"/>
      <c r="F15" s="54"/>
      <c r="G15" s="54"/>
      <c r="H15" s="54"/>
      <c r="I15" s="54"/>
    </row>
    <row r="16" spans="1:9" x14ac:dyDescent="0.2">
      <c r="A16" s="54"/>
      <c r="B16" s="54"/>
      <c r="C16" s="71"/>
      <c r="D16" s="71"/>
      <c r="E16" s="71"/>
      <c r="F16" s="71"/>
      <c r="G16" s="71"/>
      <c r="H16" s="71"/>
      <c r="I16" s="71"/>
    </row>
    <row r="17" spans="1:9" x14ac:dyDescent="0.2">
      <c r="A17" s="63" t="s">
        <v>25</v>
      </c>
      <c r="B17" s="54"/>
      <c r="C17" s="71"/>
      <c r="D17" s="71"/>
      <c r="E17" s="71"/>
      <c r="F17" s="71"/>
      <c r="G17" s="71"/>
      <c r="H17" s="71"/>
      <c r="I17" s="71"/>
    </row>
    <row r="18" spans="1:9" x14ac:dyDescent="0.2">
      <c r="A18" s="46"/>
      <c r="B18" s="46"/>
      <c r="C18" s="46"/>
      <c r="D18" s="46"/>
      <c r="E18" s="46"/>
      <c r="F18" s="46"/>
      <c r="G18" s="46"/>
      <c r="H18" s="46"/>
      <c r="I18" s="46"/>
    </row>
    <row r="19" spans="1:9" x14ac:dyDescent="0.2">
      <c r="A19" s="95" t="s">
        <v>24</v>
      </c>
      <c r="B19" s="96"/>
      <c r="C19" s="96"/>
      <c r="D19" s="96"/>
      <c r="E19" s="96"/>
      <c r="F19" s="96"/>
      <c r="G19" s="96"/>
      <c r="H19" s="96"/>
      <c r="I19" s="97"/>
    </row>
    <row r="20" spans="1:9" x14ac:dyDescent="0.2">
      <c r="A20" s="26"/>
      <c r="B20" s="25"/>
      <c r="C20" s="84" t="s">
        <v>23</v>
      </c>
      <c r="D20" s="84" t="s">
        <v>22</v>
      </c>
      <c r="E20" s="84" t="s">
        <v>21</v>
      </c>
      <c r="F20" s="84" t="s">
        <v>20</v>
      </c>
      <c r="G20" s="84" t="s">
        <v>19</v>
      </c>
      <c r="H20" s="84" t="s">
        <v>18</v>
      </c>
      <c r="I20" s="84" t="s">
        <v>17</v>
      </c>
    </row>
    <row r="21" spans="1:9" x14ac:dyDescent="0.2">
      <c r="A21" s="26"/>
      <c r="B21" s="25"/>
      <c r="C21" s="67" t="s">
        <v>16</v>
      </c>
      <c r="D21" s="85" t="s">
        <v>16</v>
      </c>
      <c r="E21" s="67" t="s">
        <v>16</v>
      </c>
      <c r="F21" s="67" t="s">
        <v>16</v>
      </c>
      <c r="G21" s="67" t="s">
        <v>15</v>
      </c>
      <c r="H21" s="67" t="s">
        <v>15</v>
      </c>
      <c r="I21" s="67" t="s">
        <v>15</v>
      </c>
    </row>
    <row r="22" spans="1:9" x14ac:dyDescent="0.2">
      <c r="A22" s="26" t="s">
        <v>14</v>
      </c>
      <c r="B22" s="25"/>
      <c r="C22" s="24"/>
      <c r="D22" s="2"/>
      <c r="E22" s="2">
        <v>275000</v>
      </c>
      <c r="F22" s="2"/>
      <c r="G22" s="2"/>
      <c r="H22" s="2">
        <v>250000</v>
      </c>
      <c r="I22" s="2">
        <v>250000</v>
      </c>
    </row>
    <row r="23" spans="1:9" x14ac:dyDescent="0.2">
      <c r="A23" s="26" t="s">
        <v>13</v>
      </c>
      <c r="B23" s="25"/>
      <c r="C23" s="24"/>
      <c r="D23" s="2">
        <f t="shared" ref="D23:I23" si="0">C34</f>
        <v>0</v>
      </c>
      <c r="E23" s="2">
        <f t="shared" si="0"/>
        <v>0</v>
      </c>
      <c r="F23" s="2">
        <f t="shared" si="0"/>
        <v>0</v>
      </c>
      <c r="G23" s="2">
        <f t="shared" si="0"/>
        <v>0</v>
      </c>
      <c r="H23" s="2">
        <f t="shared" si="0"/>
        <v>0</v>
      </c>
      <c r="I23" s="2">
        <f t="shared" si="0"/>
        <v>0</v>
      </c>
    </row>
    <row r="24" spans="1:9" x14ac:dyDescent="0.2">
      <c r="A24" s="26" t="s">
        <v>12</v>
      </c>
      <c r="B24" s="25"/>
      <c r="C24" s="24"/>
      <c r="D24" s="2"/>
      <c r="E24" s="2">
        <v>0</v>
      </c>
      <c r="F24" s="2">
        <v>21815</v>
      </c>
      <c r="G24" s="2">
        <v>200185</v>
      </c>
      <c r="H24" s="2">
        <v>303000</v>
      </c>
      <c r="I24" s="2">
        <v>250000</v>
      </c>
    </row>
    <row r="25" spans="1:9" x14ac:dyDescent="0.2">
      <c r="A25" s="26" t="s">
        <v>11</v>
      </c>
      <c r="B25" s="25"/>
      <c r="C25" s="24"/>
      <c r="D25" s="2"/>
      <c r="E25" s="2">
        <v>0</v>
      </c>
      <c r="F25" s="24">
        <v>21815</v>
      </c>
      <c r="G25" s="2">
        <v>200185</v>
      </c>
      <c r="H25" s="2">
        <v>303000</v>
      </c>
      <c r="I25" s="2">
        <v>250000</v>
      </c>
    </row>
    <row r="26" spans="1:9" x14ac:dyDescent="0.2">
      <c r="A26" s="26"/>
      <c r="B26" s="25"/>
      <c r="C26" s="24"/>
      <c r="D26" s="2"/>
      <c r="E26" s="2"/>
      <c r="F26" s="2"/>
      <c r="G26" s="2"/>
      <c r="H26" s="2"/>
      <c r="I26" s="2"/>
    </row>
    <row r="27" spans="1:9" x14ac:dyDescent="0.2">
      <c r="A27" s="26" t="s">
        <v>10</v>
      </c>
      <c r="B27" s="32"/>
      <c r="C27" s="29"/>
      <c r="D27" s="29"/>
      <c r="E27" s="29"/>
      <c r="F27" s="29"/>
      <c r="G27" s="29"/>
      <c r="H27" s="29"/>
      <c r="I27" s="24"/>
    </row>
    <row r="28" spans="1:9" x14ac:dyDescent="0.2">
      <c r="A28" s="31" t="s">
        <v>9</v>
      </c>
      <c r="B28" s="25"/>
      <c r="C28" s="24"/>
      <c r="D28" s="30"/>
      <c r="E28" s="29"/>
      <c r="F28" s="29"/>
      <c r="G28" s="29"/>
      <c r="H28" s="29"/>
      <c r="I28" s="24"/>
    </row>
    <row r="29" spans="1:9" x14ac:dyDescent="0.2">
      <c r="A29" s="28"/>
      <c r="B29" s="27"/>
      <c r="C29" s="24"/>
      <c r="D29" s="2"/>
      <c r="E29" s="2"/>
      <c r="F29" s="2"/>
      <c r="G29" s="2"/>
      <c r="H29" s="2"/>
      <c r="I29" s="2"/>
    </row>
    <row r="30" spans="1:9" x14ac:dyDescent="0.2">
      <c r="A30" s="28"/>
      <c r="B30" s="27"/>
      <c r="C30" s="24"/>
      <c r="D30" s="2"/>
      <c r="E30" s="2"/>
      <c r="F30" s="2"/>
      <c r="G30" s="2"/>
      <c r="H30" s="2"/>
      <c r="I30" s="2"/>
    </row>
    <row r="31" spans="1:9" x14ac:dyDescent="0.2">
      <c r="A31" s="28"/>
      <c r="B31" s="27"/>
      <c r="C31" s="24"/>
      <c r="D31" s="2"/>
      <c r="E31" s="2"/>
      <c r="F31" s="2"/>
      <c r="G31" s="2"/>
      <c r="H31" s="2"/>
      <c r="I31" s="2"/>
    </row>
    <row r="32" spans="1:9" x14ac:dyDescent="0.2">
      <c r="A32" s="26" t="s">
        <v>8</v>
      </c>
      <c r="B32" s="25"/>
      <c r="C32" s="24">
        <f t="shared" ref="C32:I32" si="1">SUM(C29:C31)</f>
        <v>0</v>
      </c>
      <c r="D32" s="24">
        <f t="shared" si="1"/>
        <v>0</v>
      </c>
      <c r="E32" s="24">
        <f t="shared" si="1"/>
        <v>0</v>
      </c>
      <c r="F32" s="24">
        <f t="shared" si="1"/>
        <v>0</v>
      </c>
      <c r="G32" s="24">
        <f t="shared" si="1"/>
        <v>0</v>
      </c>
      <c r="H32" s="24">
        <f t="shared" si="1"/>
        <v>0</v>
      </c>
      <c r="I32" s="24">
        <f t="shared" si="1"/>
        <v>0</v>
      </c>
    </row>
    <row r="33" spans="1:9" x14ac:dyDescent="0.2">
      <c r="A33" s="26"/>
      <c r="B33" s="25"/>
      <c r="C33" s="24"/>
      <c r="D33" s="2"/>
      <c r="E33" s="2"/>
      <c r="F33" s="2"/>
      <c r="G33" s="2"/>
      <c r="H33" s="2"/>
      <c r="I33" s="2"/>
    </row>
    <row r="34" spans="1:9" x14ac:dyDescent="0.2">
      <c r="A34" s="26" t="s">
        <v>7</v>
      </c>
      <c r="B34" s="25"/>
      <c r="C34" s="24">
        <f>+C23+C24-C25+C32</f>
        <v>0</v>
      </c>
      <c r="D34" s="24">
        <f t="shared" ref="D34:I34" si="2">+D23+D24-D25+D32</f>
        <v>0</v>
      </c>
      <c r="E34" s="24">
        <f>+E23+E24-E25+E32</f>
        <v>0</v>
      </c>
      <c r="F34" s="24">
        <f t="shared" si="2"/>
        <v>0</v>
      </c>
      <c r="G34" s="24">
        <f>+G23+G24-G25+G32</f>
        <v>0</v>
      </c>
      <c r="H34" s="24">
        <f>+H23+H24-H25+H32</f>
        <v>0</v>
      </c>
      <c r="I34" s="24">
        <f t="shared" si="2"/>
        <v>0</v>
      </c>
    </row>
    <row r="35" spans="1:9" x14ac:dyDescent="0.2">
      <c r="A35" s="28"/>
      <c r="B35" s="27"/>
      <c r="C35" s="86"/>
      <c r="D35" s="10"/>
      <c r="E35" s="10"/>
      <c r="F35" s="2"/>
      <c r="G35" s="2"/>
      <c r="H35" s="2"/>
      <c r="I35" s="2"/>
    </row>
    <row r="36" spans="1:9" x14ac:dyDescent="0.2">
      <c r="A36" s="26" t="s">
        <v>6</v>
      </c>
      <c r="B36" s="25"/>
      <c r="C36" s="86"/>
      <c r="D36" s="10"/>
      <c r="E36" s="10">
        <v>0</v>
      </c>
      <c r="F36" s="2">
        <f>20000+208185</f>
        <v>228185</v>
      </c>
      <c r="G36" s="2"/>
      <c r="H36" s="2"/>
      <c r="I36" s="2"/>
    </row>
    <row r="37" spans="1:9" x14ac:dyDescent="0.2">
      <c r="A37" s="28"/>
      <c r="B37" s="27"/>
      <c r="C37" s="86"/>
      <c r="D37" s="10"/>
      <c r="E37" s="10"/>
      <c r="F37" s="2"/>
      <c r="G37" s="2"/>
      <c r="H37" s="2"/>
      <c r="I37" s="2"/>
    </row>
    <row r="38" spans="1:9" x14ac:dyDescent="0.2">
      <c r="A38" s="26" t="s">
        <v>5</v>
      </c>
      <c r="B38" s="87"/>
      <c r="C38" s="88">
        <f>C34-C36</f>
        <v>0</v>
      </c>
      <c r="D38" s="88">
        <f t="shared" ref="D38:I38" si="3">D34-D36</f>
        <v>0</v>
      </c>
      <c r="E38" s="88">
        <f t="shared" si="3"/>
        <v>0</v>
      </c>
      <c r="F38" s="68">
        <f t="shared" si="3"/>
        <v>-228185</v>
      </c>
      <c r="G38" s="68">
        <f t="shared" si="3"/>
        <v>0</v>
      </c>
      <c r="H38" s="68">
        <f t="shared" si="3"/>
        <v>0</v>
      </c>
      <c r="I38" s="68">
        <f t="shared" si="3"/>
        <v>0</v>
      </c>
    </row>
    <row r="39" spans="1:9" x14ac:dyDescent="0.2">
      <c r="A39" s="89"/>
      <c r="B39" s="89"/>
      <c r="C39" s="76"/>
      <c r="D39" s="76"/>
      <c r="E39" s="76"/>
      <c r="F39" s="76"/>
      <c r="G39" s="76"/>
      <c r="H39" s="76"/>
      <c r="I39" s="76"/>
    </row>
    <row r="40" spans="1:9" x14ac:dyDescent="0.2">
      <c r="A40" s="90" t="s">
        <v>4</v>
      </c>
      <c r="B40" s="52"/>
      <c r="C40" s="14"/>
      <c r="D40" s="14"/>
      <c r="E40" s="14"/>
      <c r="F40" s="14"/>
      <c r="G40" s="14"/>
      <c r="H40" s="14"/>
      <c r="I40" s="14"/>
    </row>
    <row r="41" spans="1:9" x14ac:dyDescent="0.2">
      <c r="A41" s="91" t="s">
        <v>3</v>
      </c>
      <c r="B41" s="27"/>
      <c r="C41" s="10"/>
      <c r="D41" s="10"/>
      <c r="E41" s="10"/>
      <c r="F41" s="10"/>
      <c r="G41" s="10"/>
      <c r="H41" s="10"/>
      <c r="I41" s="10"/>
    </row>
    <row r="42" spans="1:9" x14ac:dyDescent="0.2">
      <c r="A42" s="26"/>
      <c r="B42" s="25"/>
      <c r="C42" s="2"/>
      <c r="D42" s="2"/>
      <c r="E42" s="2"/>
      <c r="F42" s="2"/>
      <c r="G42" s="2"/>
      <c r="H42" s="2"/>
      <c r="I42" s="2"/>
    </row>
    <row r="43" spans="1:9" x14ac:dyDescent="0.2">
      <c r="A43" s="26" t="s">
        <v>2</v>
      </c>
      <c r="B43" s="25"/>
      <c r="C43" s="2"/>
      <c r="D43" s="2"/>
      <c r="E43" s="2"/>
      <c r="F43" s="2"/>
      <c r="G43" s="2"/>
      <c r="H43" s="2"/>
      <c r="I43" s="2"/>
    </row>
    <row r="44" spans="1:9" x14ac:dyDescent="0.2">
      <c r="A44" s="26"/>
      <c r="B44" s="25"/>
      <c r="C44" s="2"/>
      <c r="D44" s="2"/>
      <c r="E44" s="2"/>
      <c r="F44" s="2"/>
      <c r="G44" s="2"/>
      <c r="H44" s="2"/>
      <c r="I44" s="2"/>
    </row>
    <row r="45" spans="1:9" x14ac:dyDescent="0.2">
      <c r="A45" s="92" t="s">
        <v>1</v>
      </c>
      <c r="B45" s="87"/>
      <c r="C45" s="2"/>
      <c r="D45" s="2"/>
      <c r="E45" s="2"/>
      <c r="F45" s="2"/>
      <c r="G45" s="2"/>
      <c r="H45" s="2"/>
      <c r="I45" s="2"/>
    </row>
    <row r="46" spans="1:9" x14ac:dyDescent="0.2">
      <c r="A46" s="93" t="s">
        <v>0</v>
      </c>
      <c r="B46" s="94"/>
      <c r="C46" s="2"/>
      <c r="D46" s="2"/>
      <c r="E46" s="2"/>
      <c r="F46" s="2"/>
      <c r="G46" s="2"/>
      <c r="H46" s="2"/>
      <c r="I46" s="2"/>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9:I19"/>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6E056-4A8A-436A-A6B3-72B9E948545D}">
  <sheetPr>
    <pageSetUpPr fitToPage="1"/>
  </sheetPr>
  <dimension ref="A1:I48"/>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54"/>
      <c r="F2" s="54"/>
      <c r="G2" s="56" t="s">
        <v>48</v>
      </c>
      <c r="H2" s="57" t="s">
        <v>523</v>
      </c>
      <c r="I2" s="55"/>
    </row>
    <row r="3" spans="1:9" x14ac:dyDescent="0.2">
      <c r="A3" s="54" t="s">
        <v>46</v>
      </c>
      <c r="B3" s="55" t="s">
        <v>436</v>
      </c>
      <c r="C3" s="55"/>
      <c r="D3" s="55"/>
      <c r="E3" s="54"/>
      <c r="F3" s="54"/>
      <c r="G3" s="56" t="s">
        <v>44</v>
      </c>
      <c r="H3" s="58" t="s">
        <v>524</v>
      </c>
      <c r="I3" s="59"/>
    </row>
    <row r="4" spans="1:9" x14ac:dyDescent="0.2">
      <c r="A4" s="54" t="s">
        <v>42</v>
      </c>
      <c r="B4" s="57" t="s">
        <v>498</v>
      </c>
      <c r="C4" s="55"/>
      <c r="D4" s="55"/>
      <c r="E4" s="54"/>
      <c r="F4" s="54"/>
      <c r="G4" s="56" t="s">
        <v>40</v>
      </c>
      <c r="H4" s="57" t="s">
        <v>39</v>
      </c>
      <c r="I4" s="55"/>
    </row>
    <row r="5" spans="1:9" x14ac:dyDescent="0.2">
      <c r="A5" s="54" t="s">
        <v>38</v>
      </c>
      <c r="B5" s="55" t="s">
        <v>417</v>
      </c>
      <c r="C5" s="59"/>
      <c r="D5" s="59"/>
      <c r="E5" s="54"/>
      <c r="F5" s="54"/>
      <c r="G5" s="56" t="s">
        <v>36</v>
      </c>
      <c r="H5" s="58" t="s">
        <v>525</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54"/>
    </row>
    <row r="9" spans="1:9" x14ac:dyDescent="0.2">
      <c r="A9" s="179" t="s">
        <v>500</v>
      </c>
      <c r="B9" s="179"/>
      <c r="C9" s="179"/>
      <c r="D9" s="179"/>
      <c r="E9" s="179"/>
      <c r="F9" s="179"/>
      <c r="G9" s="179"/>
      <c r="H9" s="179"/>
      <c r="I9" s="179"/>
    </row>
    <row r="10" spans="1:9" x14ac:dyDescent="0.2">
      <c r="A10" s="63" t="s">
        <v>501</v>
      </c>
      <c r="B10" s="54"/>
      <c r="C10" s="54"/>
      <c r="D10" s="54"/>
      <c r="E10" s="54"/>
      <c r="F10" s="54"/>
      <c r="G10" s="54"/>
      <c r="H10" s="54"/>
      <c r="I10" s="54"/>
    </row>
    <row r="11" spans="1:9" x14ac:dyDescent="0.2">
      <c r="A11" s="54" t="s">
        <v>32</v>
      </c>
      <c r="B11" s="54"/>
      <c r="C11" s="54"/>
      <c r="D11" s="54"/>
      <c r="E11" s="54"/>
      <c r="F11" s="54"/>
      <c r="G11" s="54"/>
      <c r="H11" s="54"/>
      <c r="I11" s="54"/>
    </row>
    <row r="12" spans="1:9" x14ac:dyDescent="0.2">
      <c r="A12" s="63" t="s">
        <v>502</v>
      </c>
      <c r="B12" s="54"/>
      <c r="C12" s="54"/>
      <c r="D12" s="54"/>
      <c r="E12" s="54"/>
      <c r="F12" s="54"/>
      <c r="G12" s="54"/>
      <c r="H12" s="54"/>
      <c r="I12" s="54"/>
    </row>
    <row r="13" spans="1:9" x14ac:dyDescent="0.2">
      <c r="A13" s="54" t="s">
        <v>30</v>
      </c>
      <c r="B13" s="54"/>
      <c r="C13" s="54"/>
      <c r="D13" s="54"/>
      <c r="E13" s="54"/>
      <c r="F13" s="54"/>
      <c r="G13" s="54"/>
      <c r="H13" s="54"/>
      <c r="I13" s="54"/>
    </row>
    <row r="14" spans="1:9" x14ac:dyDescent="0.2">
      <c r="A14" s="63" t="s">
        <v>503</v>
      </c>
      <c r="B14" s="54"/>
      <c r="C14" s="54"/>
      <c r="D14" s="54"/>
      <c r="E14" s="54"/>
      <c r="F14" s="54"/>
      <c r="G14" s="54"/>
      <c r="H14" s="54"/>
      <c r="I14" s="54"/>
    </row>
    <row r="15" spans="1:9" x14ac:dyDescent="0.2">
      <c r="A15" s="63" t="s">
        <v>504</v>
      </c>
      <c r="B15" s="54"/>
      <c r="C15" s="54"/>
      <c r="D15" s="54"/>
      <c r="E15" s="54"/>
      <c r="F15" s="54"/>
      <c r="G15" s="54"/>
      <c r="H15" s="54"/>
      <c r="I15" s="54"/>
    </row>
    <row r="16" spans="1:9" x14ac:dyDescent="0.2">
      <c r="A16" s="63" t="s">
        <v>505</v>
      </c>
      <c r="B16" s="54"/>
      <c r="C16" s="54"/>
      <c r="D16" s="54"/>
      <c r="E16" s="54"/>
      <c r="F16" s="54"/>
      <c r="G16" s="54"/>
      <c r="H16" s="54"/>
      <c r="I16" s="54"/>
    </row>
    <row r="17" spans="1:9" x14ac:dyDescent="0.2">
      <c r="A17" s="63" t="s">
        <v>27</v>
      </c>
      <c r="B17" s="54"/>
      <c r="C17" s="54"/>
      <c r="D17" s="54"/>
      <c r="E17" s="54"/>
      <c r="F17" s="54"/>
      <c r="G17" s="54"/>
      <c r="H17" s="54"/>
      <c r="I17" s="54"/>
    </row>
    <row r="18" spans="1:9" x14ac:dyDescent="0.2">
      <c r="A18" s="54"/>
      <c r="B18" s="54"/>
      <c r="C18" s="54"/>
      <c r="D18" s="54"/>
      <c r="E18" s="54"/>
      <c r="F18" s="54"/>
      <c r="G18" s="54"/>
      <c r="H18" s="54"/>
      <c r="I18" s="54"/>
    </row>
    <row r="19" spans="1:9" x14ac:dyDescent="0.2">
      <c r="A19" s="63" t="s">
        <v>26</v>
      </c>
      <c r="C19" s="54"/>
      <c r="D19" s="54"/>
      <c r="E19" s="54"/>
      <c r="F19" s="54"/>
      <c r="G19" s="54"/>
      <c r="H19" s="54"/>
      <c r="I19" s="54"/>
    </row>
    <row r="20" spans="1:9" x14ac:dyDescent="0.2">
      <c r="A20" s="63" t="s">
        <v>526</v>
      </c>
      <c r="B20" s="46"/>
      <c r="C20" s="46"/>
      <c r="D20" s="46"/>
      <c r="E20" s="46"/>
      <c r="F20" s="46"/>
      <c r="G20" s="46"/>
      <c r="H20" s="46"/>
      <c r="I20" s="46"/>
    </row>
    <row r="21" spans="1:9" x14ac:dyDescent="0.2">
      <c r="A21" s="39" t="s">
        <v>24</v>
      </c>
      <c r="B21" s="38"/>
      <c r="C21" s="38"/>
      <c r="D21" s="38"/>
      <c r="E21" s="38"/>
      <c r="F21" s="38"/>
      <c r="G21" s="96"/>
      <c r="H21" s="96"/>
      <c r="I21" s="97"/>
    </row>
    <row r="22" spans="1:9" x14ac:dyDescent="0.2">
      <c r="A22" s="8"/>
      <c r="B22" s="7"/>
      <c r="C22" s="36" t="s">
        <v>23</v>
      </c>
      <c r="D22" s="36" t="s">
        <v>22</v>
      </c>
      <c r="E22" s="36" t="s">
        <v>21</v>
      </c>
      <c r="F22" s="36" t="s">
        <v>20</v>
      </c>
      <c r="G22" s="84" t="s">
        <v>19</v>
      </c>
      <c r="H22" s="84" t="s">
        <v>18</v>
      </c>
      <c r="I22" s="84" t="s">
        <v>17</v>
      </c>
    </row>
    <row r="23" spans="1:9" x14ac:dyDescent="0.2">
      <c r="A23" s="8"/>
      <c r="B23" s="7"/>
      <c r="C23" s="35" t="s">
        <v>16</v>
      </c>
      <c r="D23" s="34" t="s">
        <v>16</v>
      </c>
      <c r="E23" s="33" t="s">
        <v>16</v>
      </c>
      <c r="F23" s="33" t="s">
        <v>16</v>
      </c>
      <c r="G23" s="67" t="s">
        <v>15</v>
      </c>
      <c r="H23" s="67" t="s">
        <v>15</v>
      </c>
      <c r="I23" s="67" t="s">
        <v>15</v>
      </c>
    </row>
    <row r="24" spans="1:9" x14ac:dyDescent="0.2">
      <c r="A24" s="8" t="s">
        <v>14</v>
      </c>
      <c r="B24" s="7"/>
      <c r="C24" s="23"/>
      <c r="D24" s="1"/>
      <c r="E24" s="1"/>
      <c r="F24" s="1">
        <v>1173491</v>
      </c>
      <c r="G24" s="2"/>
      <c r="H24" s="2">
        <v>450000</v>
      </c>
      <c r="I24" s="2">
        <v>450000</v>
      </c>
    </row>
    <row r="25" spans="1:9" x14ac:dyDescent="0.2">
      <c r="A25" s="8" t="s">
        <v>13</v>
      </c>
      <c r="B25" s="7"/>
      <c r="C25" s="23"/>
      <c r="D25" s="1">
        <f t="shared" ref="D25:I25" si="0">C36</f>
        <v>0</v>
      </c>
      <c r="E25" s="1">
        <f t="shared" si="0"/>
        <v>0</v>
      </c>
      <c r="F25" s="1">
        <f t="shared" si="0"/>
        <v>0</v>
      </c>
      <c r="G25" s="2">
        <f t="shared" si="0"/>
        <v>977</v>
      </c>
      <c r="H25" s="2">
        <f t="shared" si="0"/>
        <v>104977</v>
      </c>
      <c r="I25" s="2">
        <f t="shared" si="0"/>
        <v>235977</v>
      </c>
    </row>
    <row r="26" spans="1:9" x14ac:dyDescent="0.2">
      <c r="A26" s="8" t="s">
        <v>12</v>
      </c>
      <c r="B26" s="7"/>
      <c r="C26" s="23"/>
      <c r="D26" s="1"/>
      <c r="E26" s="1"/>
      <c r="F26" s="1">
        <v>27486</v>
      </c>
      <c r="G26" s="2">
        <v>352500</v>
      </c>
      <c r="H26" s="2">
        <v>389500</v>
      </c>
      <c r="I26" s="2">
        <v>412000</v>
      </c>
    </row>
    <row r="27" spans="1:9" x14ac:dyDescent="0.2">
      <c r="A27" s="8" t="s">
        <v>11</v>
      </c>
      <c r="B27" s="7"/>
      <c r="C27" s="23"/>
      <c r="D27" s="1"/>
      <c r="E27" s="1"/>
      <c r="F27" s="23">
        <v>26509</v>
      </c>
      <c r="G27" s="2">
        <v>248500</v>
      </c>
      <c r="H27" s="2">
        <v>258500</v>
      </c>
      <c r="I27" s="2">
        <v>289600</v>
      </c>
    </row>
    <row r="28" spans="1:9" x14ac:dyDescent="0.2">
      <c r="A28" s="8"/>
      <c r="B28" s="7"/>
      <c r="C28" s="23"/>
      <c r="D28" s="1"/>
      <c r="E28" s="1"/>
      <c r="F28" s="1"/>
      <c r="G28" s="2"/>
      <c r="H28" s="2"/>
      <c r="I28" s="2"/>
    </row>
    <row r="29" spans="1:9" x14ac:dyDescent="0.2">
      <c r="A29" s="26" t="s">
        <v>10</v>
      </c>
      <c r="B29" s="32"/>
      <c r="C29" s="29"/>
      <c r="D29" s="29"/>
      <c r="E29" s="29"/>
      <c r="F29" s="29"/>
      <c r="G29" s="29"/>
      <c r="H29" s="29"/>
      <c r="I29" s="24"/>
    </row>
    <row r="30" spans="1:9" x14ac:dyDescent="0.2">
      <c r="A30" s="31" t="s">
        <v>9</v>
      </c>
      <c r="B30" s="25"/>
      <c r="C30" s="24"/>
      <c r="D30" s="30"/>
      <c r="E30" s="29"/>
      <c r="F30" s="29"/>
      <c r="G30" s="29"/>
      <c r="H30" s="29"/>
      <c r="I30" s="24"/>
    </row>
    <row r="31" spans="1:9" x14ac:dyDescent="0.2">
      <c r="A31" s="28"/>
      <c r="B31" s="27"/>
      <c r="C31" s="24"/>
      <c r="D31" s="2"/>
      <c r="E31" s="2"/>
      <c r="F31" s="2">
        <v>0</v>
      </c>
      <c r="G31" s="2"/>
      <c r="H31" s="2"/>
      <c r="I31" s="2"/>
    </row>
    <row r="32" spans="1:9" x14ac:dyDescent="0.2">
      <c r="A32" s="28"/>
      <c r="B32" s="27"/>
      <c r="C32" s="24"/>
      <c r="D32" s="2"/>
      <c r="E32" s="2"/>
      <c r="F32" s="2"/>
      <c r="G32" s="2"/>
      <c r="H32" s="2"/>
      <c r="I32" s="2"/>
    </row>
    <row r="33" spans="1:9" x14ac:dyDescent="0.2">
      <c r="A33" s="28"/>
      <c r="B33" s="27"/>
      <c r="C33" s="24"/>
      <c r="D33" s="2"/>
      <c r="E33" s="2"/>
      <c r="F33" s="2"/>
      <c r="G33" s="2"/>
      <c r="H33" s="2"/>
      <c r="I33" s="2"/>
    </row>
    <row r="34" spans="1:9" x14ac:dyDescent="0.2">
      <c r="A34" s="26" t="s">
        <v>8</v>
      </c>
      <c r="B34" s="25"/>
      <c r="C34" s="24">
        <f t="shared" ref="C34:I34" si="1">SUM(C31:C33)</f>
        <v>0</v>
      </c>
      <c r="D34" s="24">
        <f t="shared" si="1"/>
        <v>0</v>
      </c>
      <c r="E34" s="24">
        <f t="shared" si="1"/>
        <v>0</v>
      </c>
      <c r="F34" s="24">
        <f t="shared" si="1"/>
        <v>0</v>
      </c>
      <c r="G34" s="24">
        <f t="shared" si="1"/>
        <v>0</v>
      </c>
      <c r="H34" s="24">
        <f t="shared" si="1"/>
        <v>0</v>
      </c>
      <c r="I34" s="24">
        <f t="shared" si="1"/>
        <v>0</v>
      </c>
    </row>
    <row r="35" spans="1:9" x14ac:dyDescent="0.2">
      <c r="A35" s="8"/>
      <c r="B35" s="7"/>
      <c r="C35" s="23"/>
      <c r="D35" s="1"/>
      <c r="E35" s="1"/>
      <c r="F35" s="1"/>
      <c r="G35" s="2"/>
      <c r="H35" s="2"/>
      <c r="I35" s="2"/>
    </row>
    <row r="36" spans="1:9" x14ac:dyDescent="0.2">
      <c r="A36" s="8" t="s">
        <v>7</v>
      </c>
      <c r="B36" s="7"/>
      <c r="C36" s="23">
        <f>+C25+C26-C27+C34</f>
        <v>0</v>
      </c>
      <c r="D36" s="23">
        <f t="shared" ref="D36:I36" si="2">+D25+D26-D27+D34</f>
        <v>0</v>
      </c>
      <c r="E36" s="23">
        <f>+E25+E26-E27+E34</f>
        <v>0</v>
      </c>
      <c r="F36" s="23">
        <f t="shared" si="2"/>
        <v>977</v>
      </c>
      <c r="G36" s="24">
        <f>+G25+G26-G27+G34</f>
        <v>104977</v>
      </c>
      <c r="H36" s="24">
        <f>+H25+H26-H27+H34</f>
        <v>235977</v>
      </c>
      <c r="I36" s="24">
        <f t="shared" si="2"/>
        <v>358377</v>
      </c>
    </row>
    <row r="37" spans="1:9" x14ac:dyDescent="0.2">
      <c r="A37" s="22"/>
      <c r="B37" s="11"/>
      <c r="C37" s="21"/>
      <c r="D37" s="9"/>
      <c r="E37" s="9"/>
      <c r="F37" s="1"/>
      <c r="G37" s="2"/>
      <c r="H37" s="2"/>
      <c r="I37" s="2"/>
    </row>
    <row r="38" spans="1:9" x14ac:dyDescent="0.2">
      <c r="A38" s="8" t="s">
        <v>6</v>
      </c>
      <c r="B38" s="7"/>
      <c r="C38" s="21"/>
      <c r="D38" s="9"/>
      <c r="E38" s="9"/>
      <c r="F38" s="1">
        <f>181226+200364</f>
        <v>381590</v>
      </c>
      <c r="G38" s="2">
        <v>102000</v>
      </c>
      <c r="H38" s="2">
        <v>215000</v>
      </c>
      <c r="I38" s="2">
        <v>325000</v>
      </c>
    </row>
    <row r="39" spans="1:9" x14ac:dyDescent="0.2">
      <c r="A39" s="22"/>
      <c r="B39" s="11"/>
      <c r="C39" s="21"/>
      <c r="D39" s="9"/>
      <c r="E39" s="9"/>
      <c r="F39" s="1"/>
      <c r="G39" s="1"/>
      <c r="H39" s="1"/>
      <c r="I39" s="1"/>
    </row>
    <row r="40" spans="1:9" x14ac:dyDescent="0.2">
      <c r="A40" s="8" t="s">
        <v>5</v>
      </c>
      <c r="B40" s="5"/>
      <c r="C40" s="20">
        <f>C36-C38</f>
        <v>0</v>
      </c>
      <c r="D40" s="20">
        <f t="shared" ref="D40:I40" si="3">D36-D38</f>
        <v>0</v>
      </c>
      <c r="E40" s="20">
        <f t="shared" si="3"/>
        <v>0</v>
      </c>
      <c r="F40" s="19">
        <f t="shared" si="3"/>
        <v>-380613</v>
      </c>
      <c r="G40" s="19">
        <f t="shared" si="3"/>
        <v>2977</v>
      </c>
      <c r="H40" s="19">
        <f t="shared" si="3"/>
        <v>20977</v>
      </c>
      <c r="I40" s="19">
        <f t="shared" si="3"/>
        <v>33377</v>
      </c>
    </row>
    <row r="41" spans="1:9" x14ac:dyDescent="0.2">
      <c r="A41" s="18"/>
      <c r="B41" s="18"/>
      <c r="C41" s="17"/>
      <c r="D41" s="17"/>
      <c r="E41" s="17"/>
      <c r="F41" s="17"/>
      <c r="G41" s="17"/>
      <c r="H41" s="17"/>
      <c r="I41" s="17"/>
    </row>
    <row r="42" spans="1:9" x14ac:dyDescent="0.2">
      <c r="A42" s="16" t="s">
        <v>4</v>
      </c>
      <c r="B42" s="15"/>
      <c r="C42" s="14"/>
      <c r="D42" s="14"/>
      <c r="E42" s="13"/>
      <c r="F42" s="13"/>
      <c r="G42" s="13"/>
      <c r="H42" s="13"/>
      <c r="I42" s="13"/>
    </row>
    <row r="43" spans="1:9" x14ac:dyDescent="0.2">
      <c r="A43" s="12" t="s">
        <v>3</v>
      </c>
      <c r="B43" s="11"/>
      <c r="C43" s="10"/>
      <c r="D43" s="10"/>
      <c r="E43" s="9"/>
      <c r="F43" s="9"/>
      <c r="G43" s="9"/>
      <c r="H43" s="9"/>
      <c r="I43" s="9"/>
    </row>
    <row r="44" spans="1:9" x14ac:dyDescent="0.2">
      <c r="A44" s="8"/>
      <c r="B44" s="7"/>
      <c r="C44" s="1"/>
      <c r="D44" s="1"/>
      <c r="E44" s="1"/>
      <c r="F44" s="1"/>
      <c r="G44" s="1"/>
      <c r="H44" s="1"/>
      <c r="I44" s="1"/>
    </row>
    <row r="45" spans="1:9" x14ac:dyDescent="0.2">
      <c r="A45" s="8" t="s">
        <v>2</v>
      </c>
      <c r="B45" s="7"/>
      <c r="C45" s="2"/>
      <c r="D45" s="2"/>
      <c r="E45" s="1"/>
      <c r="F45" s="1"/>
      <c r="G45" s="1"/>
      <c r="H45" s="1"/>
      <c r="I45" s="1"/>
    </row>
    <row r="46" spans="1:9" x14ac:dyDescent="0.2">
      <c r="A46" s="8"/>
      <c r="B46" s="7"/>
      <c r="C46" s="2"/>
      <c r="D46" s="2"/>
      <c r="E46" s="1"/>
      <c r="F46" s="1"/>
      <c r="G46" s="1"/>
      <c r="H46" s="1"/>
      <c r="I46" s="1"/>
    </row>
    <row r="47" spans="1:9" x14ac:dyDescent="0.2">
      <c r="A47" s="6" t="s">
        <v>1</v>
      </c>
      <c r="B47" s="5"/>
      <c r="C47" s="2"/>
      <c r="D47" s="2"/>
      <c r="E47" s="1"/>
      <c r="F47" s="1"/>
      <c r="G47" s="1"/>
      <c r="H47" s="1"/>
      <c r="I47" s="1"/>
    </row>
    <row r="48" spans="1:9" x14ac:dyDescent="0.2">
      <c r="A48" s="4" t="s">
        <v>0</v>
      </c>
      <c r="B48" s="3"/>
      <c r="C48" s="2"/>
      <c r="D48" s="2"/>
      <c r="E48" s="1"/>
      <c r="F48" s="1"/>
      <c r="G48" s="1"/>
      <c r="H48" s="1"/>
      <c r="I48" s="1"/>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1CE1-E52A-40DC-9FBC-3332CBBD1614}">
  <sheetPr>
    <pageSetUpPr fitToPage="1"/>
  </sheetPr>
  <dimension ref="A1:J48"/>
  <sheetViews>
    <sheetView zoomScaleNormal="100" workbookViewId="0">
      <selection activeCell="A19" sqref="A19:I48"/>
    </sheetView>
  </sheetViews>
  <sheetFormatPr defaultRowHeight="12.75" x14ac:dyDescent="0.2"/>
  <cols>
    <col min="1" max="2" width="14.7109375" customWidth="1"/>
    <col min="3" max="8" width="14" customWidth="1"/>
    <col min="9" max="9" width="13.140625" customWidth="1"/>
  </cols>
  <sheetData>
    <row r="1" spans="1:10" x14ac:dyDescent="0.2">
      <c r="A1" s="54"/>
      <c r="B1" s="54"/>
      <c r="C1" s="54"/>
      <c r="D1" s="54"/>
      <c r="E1" s="54"/>
      <c r="F1" s="54"/>
      <c r="G1" s="54"/>
      <c r="H1" s="54"/>
      <c r="I1" s="54"/>
    </row>
    <row r="2" spans="1:10" x14ac:dyDescent="0.2">
      <c r="A2" s="54" t="s">
        <v>50</v>
      </c>
      <c r="B2" s="55" t="s">
        <v>49</v>
      </c>
      <c r="C2" s="55"/>
      <c r="D2" s="55"/>
      <c r="E2" s="71"/>
      <c r="F2" s="54"/>
      <c r="G2" s="56" t="s">
        <v>48</v>
      </c>
      <c r="H2" s="55" t="s">
        <v>57</v>
      </c>
      <c r="I2" s="55"/>
    </row>
    <row r="3" spans="1:10" x14ac:dyDescent="0.2">
      <c r="A3" s="54" t="s">
        <v>46</v>
      </c>
      <c r="B3" s="55" t="s">
        <v>45</v>
      </c>
      <c r="C3" s="55"/>
      <c r="D3" s="55"/>
      <c r="E3" s="71"/>
      <c r="F3" s="54"/>
      <c r="G3" s="56" t="s">
        <v>44</v>
      </c>
      <c r="H3" s="59" t="s">
        <v>56</v>
      </c>
      <c r="I3" s="59"/>
    </row>
    <row r="4" spans="1:10" x14ac:dyDescent="0.2">
      <c r="A4" s="54" t="s">
        <v>42</v>
      </c>
      <c r="B4" s="54" t="s">
        <v>189</v>
      </c>
      <c r="C4" s="55"/>
      <c r="D4" s="55"/>
      <c r="E4" s="71"/>
      <c r="F4" s="54"/>
      <c r="G4" s="56" t="s">
        <v>40</v>
      </c>
      <c r="H4" s="55" t="s">
        <v>39</v>
      </c>
      <c r="I4" s="55"/>
    </row>
    <row r="5" spans="1:10" x14ac:dyDescent="0.2">
      <c r="A5" s="54" t="s">
        <v>38</v>
      </c>
      <c r="B5" s="55" t="s">
        <v>188</v>
      </c>
      <c r="C5" s="59"/>
      <c r="D5" s="59"/>
      <c r="E5" s="54"/>
      <c r="F5" s="54"/>
      <c r="G5" s="56" t="s">
        <v>36</v>
      </c>
      <c r="H5" s="59" t="s">
        <v>187</v>
      </c>
      <c r="I5" s="59"/>
    </row>
    <row r="6" spans="1:10" x14ac:dyDescent="0.2">
      <c r="A6" s="54"/>
      <c r="B6" s="54"/>
      <c r="C6" s="54"/>
      <c r="D6" s="54"/>
      <c r="E6" s="54"/>
      <c r="F6" s="54"/>
      <c r="G6" s="54"/>
      <c r="H6" s="54"/>
      <c r="I6" s="54"/>
    </row>
    <row r="7" spans="1:10" x14ac:dyDescent="0.2">
      <c r="A7" s="54"/>
      <c r="B7" s="54"/>
      <c r="C7" s="54"/>
      <c r="D7" s="54"/>
      <c r="E7" s="54"/>
      <c r="F7" s="54"/>
      <c r="G7" s="54"/>
      <c r="H7" s="54"/>
      <c r="I7" s="54"/>
    </row>
    <row r="8" spans="1:10" x14ac:dyDescent="0.2">
      <c r="A8" s="54" t="s">
        <v>34</v>
      </c>
      <c r="B8" s="54"/>
      <c r="C8" s="54"/>
      <c r="D8" s="54"/>
      <c r="E8" s="54"/>
      <c r="F8" s="71"/>
      <c r="G8" s="71"/>
      <c r="H8" s="71"/>
      <c r="I8" s="71"/>
    </row>
    <row r="9" spans="1:10" s="50" customFormat="1" ht="27.75" customHeight="1" x14ac:dyDescent="0.2">
      <c r="A9" s="61" t="s">
        <v>186</v>
      </c>
      <c r="B9" s="61"/>
      <c r="C9" s="61"/>
      <c r="D9" s="61"/>
      <c r="E9" s="61"/>
      <c r="F9" s="61"/>
      <c r="G9" s="61"/>
      <c r="H9" s="61"/>
      <c r="I9" s="61"/>
      <c r="J9" s="51"/>
    </row>
    <row r="10" spans="1:10" x14ac:dyDescent="0.2">
      <c r="A10" s="54" t="s">
        <v>32</v>
      </c>
      <c r="B10" s="54"/>
      <c r="C10" s="54"/>
      <c r="D10" s="54"/>
      <c r="E10" s="54"/>
      <c r="F10" s="71"/>
      <c r="G10" s="71"/>
      <c r="H10" s="71"/>
      <c r="I10" s="71"/>
    </row>
    <row r="11" spans="1:10" x14ac:dyDescent="0.2">
      <c r="A11" s="72" t="s">
        <v>52</v>
      </c>
      <c r="B11" s="54"/>
      <c r="C11" s="54"/>
      <c r="D11" s="54"/>
      <c r="E11" s="54"/>
      <c r="F11" s="71"/>
      <c r="G11" s="71"/>
      <c r="H11" s="71"/>
      <c r="I11" s="71"/>
    </row>
    <row r="12" spans="1:10" x14ac:dyDescent="0.2">
      <c r="A12" s="54" t="s">
        <v>30</v>
      </c>
      <c r="B12" s="54"/>
      <c r="C12" s="54"/>
      <c r="D12" s="54"/>
      <c r="E12" s="54"/>
      <c r="F12" s="71"/>
      <c r="G12" s="71"/>
      <c r="H12" s="71"/>
      <c r="I12" s="71"/>
    </row>
    <row r="13" spans="1:10" x14ac:dyDescent="0.2">
      <c r="A13" s="72" t="s">
        <v>185</v>
      </c>
      <c r="B13" s="54"/>
      <c r="C13" s="54"/>
      <c r="D13" s="54"/>
      <c r="E13" s="54"/>
      <c r="F13" s="71"/>
      <c r="G13" s="71"/>
      <c r="H13" s="71"/>
      <c r="I13" s="71"/>
    </row>
    <row r="14" spans="1:10" x14ac:dyDescent="0.2">
      <c r="A14" s="63" t="s">
        <v>27</v>
      </c>
      <c r="B14" s="54"/>
      <c r="C14" s="54"/>
      <c r="D14" s="54"/>
      <c r="E14" s="54"/>
      <c r="F14" s="71"/>
      <c r="G14" s="71"/>
      <c r="H14" s="71"/>
      <c r="I14" s="71"/>
    </row>
    <row r="15" spans="1:10" x14ac:dyDescent="0.2">
      <c r="A15" s="54"/>
      <c r="B15" s="54"/>
      <c r="C15" s="54"/>
      <c r="D15" s="54"/>
      <c r="E15" s="54"/>
      <c r="F15" s="71"/>
      <c r="G15" s="71"/>
      <c r="H15" s="71"/>
      <c r="I15" s="71"/>
    </row>
    <row r="16" spans="1:10" x14ac:dyDescent="0.2">
      <c r="A16" s="63" t="s">
        <v>26</v>
      </c>
      <c r="B16" s="54"/>
      <c r="C16" s="54"/>
      <c r="D16" s="54"/>
      <c r="E16" s="54"/>
      <c r="F16" s="71"/>
      <c r="G16" s="71"/>
      <c r="H16" s="71"/>
      <c r="I16" s="71"/>
    </row>
    <row r="17" spans="1:10" x14ac:dyDescent="0.2">
      <c r="A17" s="71"/>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c r="F21" s="2">
        <v>199987</v>
      </c>
      <c r="G21" s="2"/>
      <c r="H21" s="2">
        <v>0</v>
      </c>
      <c r="I21" s="2">
        <v>0</v>
      </c>
    </row>
    <row r="22" spans="1:10" x14ac:dyDescent="0.2">
      <c r="A22" s="26" t="s">
        <v>13</v>
      </c>
      <c r="B22" s="25"/>
      <c r="C22" s="24"/>
      <c r="D22" s="2">
        <f>C33</f>
        <v>0</v>
      </c>
      <c r="E22" s="2">
        <f>D33</f>
        <v>0</v>
      </c>
      <c r="F22" s="2">
        <f>E33</f>
        <v>0</v>
      </c>
      <c r="G22" s="2">
        <f>F33</f>
        <v>0</v>
      </c>
      <c r="H22" s="2">
        <f>G33</f>
        <v>0</v>
      </c>
      <c r="I22" s="2">
        <f>H33</f>
        <v>0</v>
      </c>
    </row>
    <row r="23" spans="1:10" x14ac:dyDescent="0.2">
      <c r="A23" s="26" t="s">
        <v>12</v>
      </c>
      <c r="B23" s="25"/>
      <c r="C23" s="24"/>
      <c r="D23" s="2"/>
      <c r="E23" s="2"/>
      <c r="F23" s="2">
        <v>0</v>
      </c>
      <c r="G23" s="2">
        <v>65000</v>
      </c>
      <c r="H23" s="2">
        <v>70000</v>
      </c>
      <c r="I23" s="2">
        <v>64987</v>
      </c>
      <c r="J23" s="45"/>
    </row>
    <row r="24" spans="1:10" x14ac:dyDescent="0.2">
      <c r="A24" s="26" t="s">
        <v>11</v>
      </c>
      <c r="B24" s="25"/>
      <c r="C24" s="24"/>
      <c r="D24" s="2"/>
      <c r="E24" s="2"/>
      <c r="F24" s="24">
        <v>0</v>
      </c>
      <c r="G24" s="2">
        <v>65000</v>
      </c>
      <c r="H24" s="2">
        <v>70000</v>
      </c>
      <c r="I24" s="2">
        <v>64987</v>
      </c>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23516</v>
      </c>
      <c r="G35" s="2">
        <v>0</v>
      </c>
      <c r="H35" s="2">
        <v>0</v>
      </c>
      <c r="I35" s="2"/>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-23516</v>
      </c>
      <c r="G37" s="68">
        <f>G33-G35</f>
        <v>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2">
    <mergeCell ref="A18:I18"/>
    <mergeCell ref="A9:I9"/>
  </mergeCells>
  <printOptions horizontalCentered="1"/>
  <pageMargins left="0.75" right="0.75" top="0.6" bottom="0.55000000000000004" header="0.28000000000000003" footer="0.16"/>
  <pageSetup scale="92"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4CF04-938C-40EC-8228-930166CBDF3E}">
  <sheetPr>
    <pageSetUpPr fitToPage="1"/>
  </sheetPr>
  <dimension ref="A1:J48"/>
  <sheetViews>
    <sheetView zoomScaleNormal="100" workbookViewId="0">
      <selection activeCell="L39" sqref="L39"/>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5" t="s">
        <v>89</v>
      </c>
      <c r="I2" s="55"/>
    </row>
    <row r="3" spans="1:9" x14ac:dyDescent="0.2">
      <c r="A3" s="54" t="s">
        <v>46</v>
      </c>
      <c r="B3" s="55" t="s">
        <v>45</v>
      </c>
      <c r="C3" s="55"/>
      <c r="D3" s="55"/>
      <c r="E3" s="71"/>
      <c r="F3" s="54"/>
      <c r="G3" s="56" t="s">
        <v>44</v>
      </c>
      <c r="H3" s="59" t="s">
        <v>88</v>
      </c>
      <c r="I3" s="59"/>
    </row>
    <row r="4" spans="1:9" x14ac:dyDescent="0.2">
      <c r="A4" s="54" t="s">
        <v>42</v>
      </c>
      <c r="B4" s="59" t="s">
        <v>194</v>
      </c>
      <c r="C4" s="55"/>
      <c r="D4" s="55"/>
      <c r="E4" s="71"/>
      <c r="F4" s="54"/>
      <c r="G4" s="56" t="s">
        <v>40</v>
      </c>
      <c r="H4" s="55" t="s">
        <v>39</v>
      </c>
      <c r="I4" s="55"/>
    </row>
    <row r="5" spans="1:9" x14ac:dyDescent="0.2">
      <c r="A5" s="54" t="s">
        <v>38</v>
      </c>
      <c r="B5" s="55" t="s">
        <v>193</v>
      </c>
      <c r="C5" s="59"/>
      <c r="D5" s="59"/>
      <c r="E5" s="71"/>
      <c r="F5" s="54"/>
      <c r="G5" s="56" t="s">
        <v>36</v>
      </c>
      <c r="H5" s="59" t="s">
        <v>192</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B8" s="54"/>
      <c r="C8" s="54"/>
      <c r="D8" s="54"/>
      <c r="E8" s="54"/>
      <c r="F8" s="54"/>
      <c r="G8" s="54"/>
      <c r="H8" s="54"/>
      <c r="I8" s="71"/>
    </row>
    <row r="9" spans="1:9" x14ac:dyDescent="0.2">
      <c r="A9" s="72" t="s">
        <v>191</v>
      </c>
      <c r="B9" s="54"/>
      <c r="C9" s="54"/>
      <c r="D9" s="54"/>
      <c r="E9" s="54"/>
      <c r="F9" s="54"/>
      <c r="G9" s="54"/>
      <c r="H9" s="54"/>
      <c r="I9" s="71"/>
    </row>
    <row r="10" spans="1:9" x14ac:dyDescent="0.2">
      <c r="A10" s="54" t="s">
        <v>32</v>
      </c>
      <c r="B10" s="54"/>
      <c r="C10" s="54"/>
      <c r="D10" s="54"/>
      <c r="E10" s="54"/>
      <c r="F10" s="54"/>
      <c r="G10" s="54"/>
      <c r="H10" s="54"/>
      <c r="I10" s="71"/>
    </row>
    <row r="11" spans="1:9" x14ac:dyDescent="0.2">
      <c r="A11" s="72" t="s">
        <v>52</v>
      </c>
      <c r="B11" s="54"/>
      <c r="C11" s="54"/>
      <c r="D11" s="54"/>
      <c r="E11" s="54"/>
      <c r="F11" s="54"/>
      <c r="G11" s="54"/>
      <c r="H11" s="54"/>
      <c r="I11" s="71"/>
    </row>
    <row r="12" spans="1:9" x14ac:dyDescent="0.2">
      <c r="A12" s="54" t="s">
        <v>30</v>
      </c>
      <c r="B12" s="54"/>
      <c r="C12" s="54"/>
      <c r="D12" s="54"/>
      <c r="E12" s="54"/>
      <c r="F12" s="54"/>
      <c r="G12" s="54"/>
      <c r="H12" s="54"/>
      <c r="I12" s="71"/>
    </row>
    <row r="13" spans="1:9" x14ac:dyDescent="0.2">
      <c r="A13" s="72" t="s">
        <v>190</v>
      </c>
      <c r="B13" s="54"/>
      <c r="C13" s="54"/>
      <c r="D13" s="54"/>
      <c r="E13" s="54"/>
      <c r="F13" s="54"/>
      <c r="G13" s="54"/>
      <c r="H13" s="54"/>
      <c r="I13" s="71"/>
    </row>
    <row r="14" spans="1:9" x14ac:dyDescent="0.2">
      <c r="A14" s="63" t="s">
        <v>27</v>
      </c>
      <c r="B14" s="54"/>
      <c r="C14" s="54"/>
      <c r="D14" s="54"/>
      <c r="E14" s="54"/>
      <c r="F14" s="54"/>
      <c r="G14" s="54"/>
      <c r="H14" s="54"/>
      <c r="I14" s="71"/>
    </row>
    <row r="15" spans="1:9" x14ac:dyDescent="0.2">
      <c r="A15" s="54"/>
      <c r="B15" s="54"/>
      <c r="C15" s="54"/>
      <c r="D15" s="54"/>
      <c r="E15" s="54"/>
      <c r="F15" s="54"/>
      <c r="G15" s="54"/>
      <c r="H15" s="54"/>
      <c r="I15" s="71"/>
    </row>
    <row r="16" spans="1:9" x14ac:dyDescent="0.2">
      <c r="A16" s="63" t="s">
        <v>26</v>
      </c>
      <c r="B16" s="54"/>
      <c r="C16" s="54"/>
      <c r="D16" s="54"/>
      <c r="E16" s="54"/>
      <c r="F16" s="54"/>
      <c r="G16" s="54"/>
      <c r="H16" s="54"/>
      <c r="I16" s="71"/>
    </row>
    <row r="17" spans="1:10" x14ac:dyDescent="0.2">
      <c r="A17" s="71"/>
      <c r="B17" s="71"/>
      <c r="C17" s="71"/>
      <c r="D17" s="71"/>
      <c r="E17" s="71"/>
      <c r="F17" s="71"/>
      <c r="G17" s="71"/>
      <c r="H17" s="71"/>
      <c r="I17" s="71"/>
    </row>
    <row r="18" spans="1:10" x14ac:dyDescent="0.2">
      <c r="A18" s="39" t="s">
        <v>24</v>
      </c>
      <c r="B18" s="38"/>
      <c r="C18" s="38"/>
      <c r="D18" s="38"/>
      <c r="E18" s="38"/>
      <c r="F18" s="38"/>
      <c r="G18" s="38"/>
      <c r="H18" s="38"/>
      <c r="I18" s="37"/>
    </row>
    <row r="19" spans="1:10" x14ac:dyDescent="0.2">
      <c r="A19" s="26"/>
      <c r="B19" s="25"/>
      <c r="C19" s="84" t="s">
        <v>23</v>
      </c>
      <c r="D19" s="84" t="s">
        <v>22</v>
      </c>
      <c r="E19" s="84" t="s">
        <v>21</v>
      </c>
      <c r="F19" s="84" t="s">
        <v>20</v>
      </c>
      <c r="G19" s="84" t="s">
        <v>19</v>
      </c>
      <c r="H19" s="84" t="s">
        <v>18</v>
      </c>
      <c r="I19" s="84" t="s">
        <v>17</v>
      </c>
    </row>
    <row r="20" spans="1:10" x14ac:dyDescent="0.2">
      <c r="A20" s="26"/>
      <c r="B20" s="25"/>
      <c r="C20" s="67" t="s">
        <v>16</v>
      </c>
      <c r="D20" s="85" t="s">
        <v>16</v>
      </c>
      <c r="E20" s="67" t="s">
        <v>16</v>
      </c>
      <c r="F20" s="67" t="s">
        <v>16</v>
      </c>
      <c r="G20" s="67" t="s">
        <v>15</v>
      </c>
      <c r="H20" s="67" t="s">
        <v>15</v>
      </c>
      <c r="I20" s="67" t="s">
        <v>15</v>
      </c>
    </row>
    <row r="21" spans="1:10" x14ac:dyDescent="0.2">
      <c r="A21" s="26" t="s">
        <v>14</v>
      </c>
      <c r="B21" s="25"/>
      <c r="C21" s="24"/>
      <c r="D21" s="2"/>
      <c r="E21" s="2"/>
      <c r="F21" s="2">
        <v>162500</v>
      </c>
      <c r="G21" s="2"/>
      <c r="H21" s="2">
        <v>0</v>
      </c>
      <c r="I21" s="2">
        <v>0</v>
      </c>
    </row>
    <row r="22" spans="1:10" x14ac:dyDescent="0.2">
      <c r="A22" s="26" t="s">
        <v>13</v>
      </c>
      <c r="B22" s="25"/>
      <c r="C22" s="24"/>
      <c r="D22" s="2">
        <f>C33</f>
        <v>0</v>
      </c>
      <c r="E22" s="2">
        <f>D33</f>
        <v>0</v>
      </c>
      <c r="F22" s="2">
        <f>E33</f>
        <v>0</v>
      </c>
      <c r="G22" s="2">
        <f>F33</f>
        <v>0</v>
      </c>
      <c r="H22" s="2">
        <f>G33</f>
        <v>0</v>
      </c>
      <c r="I22" s="2">
        <f>H33</f>
        <v>0</v>
      </c>
    </row>
    <row r="23" spans="1:10" x14ac:dyDescent="0.2">
      <c r="A23" s="26" t="s">
        <v>12</v>
      </c>
      <c r="B23" s="25"/>
      <c r="C23" s="24"/>
      <c r="D23" s="2"/>
      <c r="E23" s="2"/>
      <c r="F23" s="2">
        <v>0</v>
      </c>
      <c r="G23" s="2">
        <v>57657</v>
      </c>
      <c r="H23" s="2">
        <v>55000</v>
      </c>
      <c r="I23" s="2">
        <v>49843</v>
      </c>
      <c r="J23" s="45"/>
    </row>
    <row r="24" spans="1:10" x14ac:dyDescent="0.2">
      <c r="A24" s="26" t="s">
        <v>11</v>
      </c>
      <c r="B24" s="25"/>
      <c r="C24" s="24"/>
      <c r="D24" s="2"/>
      <c r="E24" s="2"/>
      <c r="F24" s="24">
        <v>0</v>
      </c>
      <c r="G24" s="2">
        <v>57657</v>
      </c>
      <c r="H24" s="2">
        <v>55000</v>
      </c>
      <c r="I24" s="2">
        <v>49843</v>
      </c>
    </row>
    <row r="25" spans="1:10" x14ac:dyDescent="0.2">
      <c r="A25" s="26"/>
      <c r="B25" s="25"/>
      <c r="C25" s="24"/>
      <c r="D25" s="2"/>
      <c r="E25" s="2"/>
      <c r="F25" s="2"/>
      <c r="G25" s="2"/>
      <c r="H25" s="2"/>
      <c r="I25" s="2"/>
    </row>
    <row r="26" spans="1:10" x14ac:dyDescent="0.2">
      <c r="A26" s="26" t="s">
        <v>10</v>
      </c>
      <c r="B26" s="32"/>
      <c r="C26" s="29"/>
      <c r="D26" s="29"/>
      <c r="E26" s="29"/>
      <c r="F26" s="29"/>
      <c r="G26" s="29"/>
      <c r="H26" s="29"/>
      <c r="I26" s="24"/>
    </row>
    <row r="27" spans="1:10" x14ac:dyDescent="0.2">
      <c r="A27" s="31" t="s">
        <v>9</v>
      </c>
      <c r="B27" s="25"/>
      <c r="C27" s="24"/>
      <c r="D27" s="30"/>
      <c r="E27" s="29"/>
      <c r="F27" s="29"/>
      <c r="G27" s="29"/>
      <c r="H27" s="29"/>
      <c r="I27" s="24"/>
    </row>
    <row r="28" spans="1:10" x14ac:dyDescent="0.2">
      <c r="A28" s="28"/>
      <c r="B28" s="27"/>
      <c r="C28" s="24">
        <v>0</v>
      </c>
      <c r="D28" s="2">
        <v>0</v>
      </c>
      <c r="E28" s="2">
        <v>0</v>
      </c>
      <c r="F28" s="2">
        <v>0</v>
      </c>
      <c r="G28" s="2"/>
      <c r="H28" s="2"/>
      <c r="I28" s="2"/>
    </row>
    <row r="29" spans="1:10" x14ac:dyDescent="0.2">
      <c r="A29" s="28"/>
      <c r="B29" s="27"/>
      <c r="C29" s="24"/>
      <c r="D29" s="2"/>
      <c r="E29" s="2"/>
      <c r="F29" s="2"/>
      <c r="G29" s="2"/>
      <c r="H29" s="2"/>
      <c r="I29" s="2"/>
    </row>
    <row r="30" spans="1:10" x14ac:dyDescent="0.2">
      <c r="A30" s="28"/>
      <c r="B30" s="27"/>
      <c r="C30" s="24"/>
      <c r="D30" s="2"/>
      <c r="E30" s="2"/>
      <c r="F30" s="2"/>
      <c r="G30" s="2"/>
      <c r="H30" s="2"/>
      <c r="I30" s="2"/>
    </row>
    <row r="31" spans="1:10" x14ac:dyDescent="0.2">
      <c r="A31" s="26" t="s">
        <v>8</v>
      </c>
      <c r="B31" s="25"/>
      <c r="C31" s="24">
        <f>SUM(C28:C30)</f>
        <v>0</v>
      </c>
      <c r="D31" s="24">
        <f>SUM(D28:D30)</f>
        <v>0</v>
      </c>
      <c r="E31" s="24">
        <f>SUM(E28:E30)</f>
        <v>0</v>
      </c>
      <c r="F31" s="24">
        <f>SUM(F28:F30)</f>
        <v>0</v>
      </c>
      <c r="G31" s="24">
        <f>SUM(G28:G30)</f>
        <v>0</v>
      </c>
      <c r="H31" s="24">
        <f>SUM(H28:H30)</f>
        <v>0</v>
      </c>
      <c r="I31" s="24">
        <f>SUM(I28:I30)</f>
        <v>0</v>
      </c>
    </row>
    <row r="32" spans="1:10" x14ac:dyDescent="0.2">
      <c r="A32" s="26"/>
      <c r="B32" s="25"/>
      <c r="C32" s="24"/>
      <c r="D32" s="2"/>
      <c r="E32" s="2"/>
      <c r="F32" s="2"/>
      <c r="G32" s="2"/>
      <c r="H32" s="2"/>
      <c r="I32" s="2"/>
    </row>
    <row r="33" spans="1:9" x14ac:dyDescent="0.2">
      <c r="A33" s="26" t="s">
        <v>7</v>
      </c>
      <c r="B33" s="25"/>
      <c r="C33" s="24">
        <f>+C22+C23-C24+C31</f>
        <v>0</v>
      </c>
      <c r="D33" s="24">
        <f>+D22+D23-D24+D31</f>
        <v>0</v>
      </c>
      <c r="E33" s="24">
        <f>+E22+E23-E24+E31</f>
        <v>0</v>
      </c>
      <c r="F33" s="24">
        <f>+F22+F23-F24+F31</f>
        <v>0</v>
      </c>
      <c r="G33" s="24">
        <f>+G22+G23-G24+G31</f>
        <v>0</v>
      </c>
      <c r="H33" s="24">
        <f>+H22+H23-H24+H31</f>
        <v>0</v>
      </c>
      <c r="I33" s="24">
        <f>+I22+I23-I24+I31</f>
        <v>0</v>
      </c>
    </row>
    <row r="34" spans="1:9" x14ac:dyDescent="0.2">
      <c r="A34" s="28"/>
      <c r="B34" s="27"/>
      <c r="C34" s="86"/>
      <c r="D34" s="10"/>
      <c r="E34" s="10"/>
      <c r="F34" s="2"/>
      <c r="G34" s="2"/>
      <c r="H34" s="2"/>
      <c r="I34" s="2"/>
    </row>
    <row r="35" spans="1:9" x14ac:dyDescent="0.2">
      <c r="A35" s="26" t="s">
        <v>6</v>
      </c>
      <c r="B35" s="25"/>
      <c r="C35" s="86">
        <v>0</v>
      </c>
      <c r="D35" s="10">
        <v>0</v>
      </c>
      <c r="E35" s="10">
        <v>0</v>
      </c>
      <c r="F35" s="2">
        <v>117657</v>
      </c>
      <c r="G35" s="2">
        <v>50000</v>
      </c>
      <c r="H35" s="2">
        <v>0</v>
      </c>
      <c r="I35" s="2">
        <v>0</v>
      </c>
    </row>
    <row r="36" spans="1:9" x14ac:dyDescent="0.2">
      <c r="A36" s="28"/>
      <c r="B36" s="27"/>
      <c r="C36" s="86"/>
      <c r="D36" s="10"/>
      <c r="E36" s="10"/>
      <c r="F36" s="2"/>
      <c r="G36" s="2"/>
      <c r="H36" s="2"/>
      <c r="I36" s="2"/>
    </row>
    <row r="37" spans="1:9" x14ac:dyDescent="0.2">
      <c r="A37" s="26" t="s">
        <v>5</v>
      </c>
      <c r="B37" s="87"/>
      <c r="C37" s="88">
        <f>C33-C35</f>
        <v>0</v>
      </c>
      <c r="D37" s="88">
        <f>D33-D35</f>
        <v>0</v>
      </c>
      <c r="E37" s="88">
        <f>E33-E35</f>
        <v>0</v>
      </c>
      <c r="F37" s="68">
        <f>F33-F35</f>
        <v>-117657</v>
      </c>
      <c r="G37" s="68">
        <f>G33-G35</f>
        <v>-50000</v>
      </c>
      <c r="H37" s="68">
        <f>H33-H35</f>
        <v>0</v>
      </c>
      <c r="I37" s="68">
        <f>I33-I35</f>
        <v>0</v>
      </c>
    </row>
    <row r="38" spans="1:9" x14ac:dyDescent="0.2">
      <c r="A38" s="89"/>
      <c r="B38" s="89"/>
      <c r="C38" s="76"/>
      <c r="D38" s="76"/>
      <c r="E38" s="76"/>
      <c r="F38" s="76"/>
      <c r="G38" s="76"/>
      <c r="H38" s="76"/>
      <c r="I38" s="76"/>
    </row>
    <row r="39" spans="1:9" x14ac:dyDescent="0.2">
      <c r="A39" s="90" t="s">
        <v>4</v>
      </c>
      <c r="B39" s="52"/>
      <c r="C39" s="14"/>
      <c r="D39" s="14"/>
      <c r="E39" s="14"/>
      <c r="F39" s="14"/>
      <c r="G39" s="14"/>
      <c r="H39" s="14"/>
      <c r="I39" s="14"/>
    </row>
    <row r="40" spans="1:9" x14ac:dyDescent="0.2">
      <c r="A40" s="91" t="s">
        <v>3</v>
      </c>
      <c r="B40" s="27"/>
      <c r="C40" s="10"/>
      <c r="D40" s="10"/>
      <c r="E40" s="10"/>
      <c r="F40" s="10"/>
      <c r="G40" s="10"/>
      <c r="H40" s="10"/>
      <c r="I40" s="10"/>
    </row>
    <row r="41" spans="1:9" x14ac:dyDescent="0.2">
      <c r="A41" s="26"/>
      <c r="B41" s="25"/>
      <c r="C41" s="2"/>
      <c r="D41" s="2"/>
      <c r="E41" s="2"/>
      <c r="F41" s="2"/>
      <c r="G41" s="2"/>
      <c r="H41" s="2"/>
      <c r="I41" s="2"/>
    </row>
    <row r="42" spans="1:9" x14ac:dyDescent="0.2">
      <c r="A42" s="26" t="s">
        <v>2</v>
      </c>
      <c r="B42" s="25"/>
      <c r="C42" s="2"/>
      <c r="D42" s="2"/>
      <c r="E42" s="2"/>
      <c r="F42" s="2"/>
      <c r="G42" s="2"/>
      <c r="H42" s="2"/>
      <c r="I42" s="2"/>
    </row>
    <row r="43" spans="1:9" x14ac:dyDescent="0.2">
      <c r="A43" s="26"/>
      <c r="B43" s="25"/>
      <c r="C43" s="2"/>
      <c r="D43" s="2"/>
      <c r="E43" s="2"/>
      <c r="F43" s="2"/>
      <c r="G43" s="2"/>
      <c r="H43" s="2"/>
      <c r="I43" s="2"/>
    </row>
    <row r="44" spans="1:9" x14ac:dyDescent="0.2">
      <c r="A44" s="92" t="s">
        <v>1</v>
      </c>
      <c r="B44" s="87"/>
      <c r="C44" s="2"/>
      <c r="D44" s="2"/>
      <c r="E44" s="2"/>
      <c r="F44" s="2"/>
      <c r="G44" s="2"/>
      <c r="H44" s="2"/>
      <c r="I44" s="2"/>
    </row>
    <row r="45" spans="1:9" x14ac:dyDescent="0.2">
      <c r="A45" s="93" t="s">
        <v>0</v>
      </c>
      <c r="B45" s="94"/>
      <c r="C45" s="2"/>
      <c r="D45" s="2"/>
      <c r="E45" s="2"/>
      <c r="F45" s="2"/>
      <c r="G45" s="2"/>
      <c r="H45" s="2"/>
      <c r="I45" s="2"/>
    </row>
    <row r="46" spans="1:9" x14ac:dyDescent="0.2">
      <c r="A46" s="47"/>
      <c r="B46" s="47"/>
      <c r="C46" s="47"/>
      <c r="D46" s="47"/>
      <c r="E46" s="47"/>
      <c r="F46" s="47"/>
      <c r="G46" s="47"/>
      <c r="H46" s="47"/>
      <c r="I46" s="47"/>
    </row>
    <row r="47" spans="1:9" x14ac:dyDescent="0.2">
      <c r="A47" s="47"/>
      <c r="B47" s="47"/>
      <c r="C47" s="47"/>
      <c r="D47" s="47"/>
      <c r="E47" s="47"/>
      <c r="F47" s="47"/>
      <c r="G47" s="47"/>
      <c r="H47" s="47"/>
      <c r="I47" s="47"/>
    </row>
    <row r="48" spans="1:9" x14ac:dyDescent="0.2">
      <c r="A48" s="47"/>
      <c r="B48" s="47"/>
      <c r="C48" s="47"/>
      <c r="D48" s="47"/>
      <c r="E48" s="47"/>
      <c r="F48" s="47"/>
      <c r="G48" s="47"/>
      <c r="H48" s="47"/>
      <c r="I48" s="47"/>
    </row>
  </sheetData>
  <sheetProtection selectLockedCells="1"/>
  <mergeCells count="1">
    <mergeCell ref="A18:I18"/>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87A5B-B8D2-4240-987B-32ACDFF60B33}">
  <sheetPr>
    <pageSetUpPr fitToPage="1"/>
  </sheetPr>
  <dimension ref="A1:I48"/>
  <sheetViews>
    <sheetView zoomScaleNormal="100" workbookViewId="0">
      <selection activeCell="F23" sqref="F23"/>
    </sheetView>
  </sheetViews>
  <sheetFormatPr defaultRowHeight="12.75" x14ac:dyDescent="0.2"/>
  <cols>
    <col min="1" max="2" width="14.7109375" customWidth="1"/>
    <col min="3" max="8" width="14" customWidth="1"/>
    <col min="9" max="9" width="13.140625" customWidth="1"/>
  </cols>
  <sheetData>
    <row r="1" spans="1:9" x14ac:dyDescent="0.2">
      <c r="A1" s="54"/>
      <c r="B1" s="54"/>
      <c r="C1" s="54"/>
      <c r="D1" s="54"/>
      <c r="E1" s="54"/>
      <c r="F1" s="54"/>
      <c r="G1" s="54"/>
      <c r="H1" s="54"/>
      <c r="I1" s="54"/>
    </row>
    <row r="2" spans="1:9" x14ac:dyDescent="0.2">
      <c r="A2" s="54" t="s">
        <v>50</v>
      </c>
      <c r="B2" s="55" t="s">
        <v>49</v>
      </c>
      <c r="C2" s="55"/>
      <c r="D2" s="55"/>
      <c r="E2" s="71"/>
      <c r="F2" s="54"/>
      <c r="G2" s="56" t="s">
        <v>48</v>
      </c>
      <c r="H2" s="57" t="s">
        <v>527</v>
      </c>
      <c r="I2" s="55"/>
    </row>
    <row r="3" spans="1:9" x14ac:dyDescent="0.2">
      <c r="A3" s="54" t="s">
        <v>46</v>
      </c>
      <c r="B3" s="55" t="s">
        <v>436</v>
      </c>
      <c r="C3" s="55"/>
      <c r="D3" s="55"/>
      <c r="E3" s="71"/>
      <c r="F3" s="54"/>
      <c r="G3" s="56" t="s">
        <v>44</v>
      </c>
      <c r="H3" s="58" t="s">
        <v>528</v>
      </c>
      <c r="I3" s="59"/>
    </row>
    <row r="4" spans="1:9" x14ac:dyDescent="0.2">
      <c r="A4" s="54" t="s">
        <v>42</v>
      </c>
      <c r="B4" s="55" t="s">
        <v>529</v>
      </c>
      <c r="C4" s="55"/>
      <c r="D4" s="55"/>
      <c r="E4" s="71"/>
      <c r="F4" s="54"/>
      <c r="G4" s="56" t="s">
        <v>40</v>
      </c>
      <c r="H4" s="55" t="s">
        <v>299</v>
      </c>
      <c r="I4" s="55"/>
    </row>
    <row r="5" spans="1:9" x14ac:dyDescent="0.2">
      <c r="A5" s="54" t="s">
        <v>38</v>
      </c>
      <c r="B5" s="55" t="s">
        <v>520</v>
      </c>
      <c r="C5" s="59"/>
      <c r="D5" s="59"/>
      <c r="E5" s="71"/>
      <c r="F5" s="54"/>
      <c r="G5" s="56" t="s">
        <v>36</v>
      </c>
      <c r="H5" s="59" t="s">
        <v>530</v>
      </c>
      <c r="I5" s="59"/>
    </row>
    <row r="6" spans="1:9" x14ac:dyDescent="0.2">
      <c r="A6" s="54"/>
      <c r="B6" s="54"/>
      <c r="C6" s="54"/>
      <c r="D6" s="54"/>
      <c r="E6" s="54"/>
      <c r="F6" s="54"/>
      <c r="G6" s="54"/>
      <c r="H6" s="54"/>
      <c r="I6" s="54"/>
    </row>
    <row r="7" spans="1:9" x14ac:dyDescent="0.2">
      <c r="A7" s="54"/>
      <c r="B7" s="54"/>
      <c r="C7" s="54"/>
      <c r="D7" s="54"/>
      <c r="E7" s="54"/>
      <c r="F7" s="54"/>
      <c r="G7" s="54"/>
      <c r="H7" s="54"/>
      <c r="I7" s="54"/>
    </row>
    <row r="8" spans="1:9" x14ac:dyDescent="0.2">
      <c r="A8" s="54" t="s">
        <v>34</v>
      </c>
      <c r="C8" s="71"/>
      <c r="D8" s="71"/>
      <c r="E8" s="71"/>
      <c r="F8" s="71"/>
      <c r="G8" s="71"/>
      <c r="H8" s="71"/>
      <c r="I8" s="71"/>
    </row>
    <row r="9" spans="1:9" x14ac:dyDescent="0.2">
      <c r="A9" s="54" t="s">
        <v>531</v>
      </c>
      <c r="B9" s="54"/>
      <c r="C9" s="71"/>
      <c r="D9" s="71"/>
      <c r="E9" s="71"/>
      <c r="F9" s="71"/>
      <c r="G9" s="71"/>
      <c r="H9" s="71"/>
      <c r="I9" s="71"/>
    </row>
    <row r="10" spans="1:9" x14ac:dyDescent="0.2">
      <c r="A10" s="54" t="s">
        <v>532</v>
      </c>
      <c r="C10" s="71"/>
      <c r="D10" s="71"/>
      <c r="E10" s="71"/>
      <c r="F10" s="71"/>
      <c r="G10" s="71"/>
      <c r="H10" s="71"/>
      <c r="I10" s="71"/>
    </row>
    <row r="11" spans="1:9" x14ac:dyDescent="0.2">
      <c r="A11" s="54" t="s">
        <v>533</v>
      </c>
      <c r="C11" s="71"/>
      <c r="D11" s="71"/>
      <c r="E11" s="71"/>
      <c r="F11" s="71"/>
      <c r="G11" s="71"/>
      <c r="H11" s="71"/>
      <c r="I11" s="71"/>
    </row>
    <row r="12" spans="1:9" x14ac:dyDescent="0.2">
      <c r="A12" s="54" t="s">
        <v>534</v>
      </c>
      <c r="B12" s="54"/>
      <c r="C12" s="71"/>
      <c r="D12" s="71"/>
      <c r="E12" s="71"/>
      <c r="F12" s="71"/>
      <c r="G12" s="71"/>
      <c r="H12" s="71"/>
      <c r="I12" s="71"/>
    </row>
    <row r="13" spans="1:9" x14ac:dyDescent="0.2">
      <c r="A13" s="54" t="s">
        <v>30</v>
      </c>
      <c r="B13" s="54"/>
      <c r="C13" s="71"/>
      <c r="E13" s="71"/>
      <c r="F13" s="71"/>
      <c r="G13" s="71"/>
      <c r="H13" s="71"/>
      <c r="I13" s="71"/>
    </row>
    <row r="14" spans="1:9" x14ac:dyDescent="0.2">
      <c r="A14" s="71" t="s">
        <v>535</v>
      </c>
      <c r="B14" s="54"/>
      <c r="C14" s="71"/>
      <c r="D14" s="71"/>
      <c r="E14" s="71"/>
      <c r="F14" s="71"/>
      <c r="G14" s="71"/>
      <c r="H14" s="71"/>
      <c r="I14" s="71"/>
    </row>
    <row r="15" spans="1:9" x14ac:dyDescent="0.2">
      <c r="A15" s="81" t="s">
        <v>536</v>
      </c>
      <c r="B15" s="54"/>
      <c r="C15" s="71"/>
      <c r="E15" s="71"/>
      <c r="F15" s="71"/>
      <c r="G15" s="71"/>
      <c r="H15" s="71"/>
      <c r="I15" s="71"/>
    </row>
    <row r="16" spans="1:9" x14ac:dyDescent="0.2">
      <c r="A16" s="63" t="s">
        <v>27</v>
      </c>
      <c r="B16" s="54"/>
      <c r="C16" s="71"/>
      <c r="D16" s="71"/>
      <c r="E16" s="71"/>
      <c r="F16" s="71"/>
      <c r="G16" s="71"/>
      <c r="H16" s="71"/>
      <c r="I16" s="71"/>
    </row>
    <row r="17" spans="1:9" x14ac:dyDescent="0.2">
      <c r="A17" s="54"/>
      <c r="B17" s="54"/>
      <c r="C17" s="71"/>
      <c r="D17" s="71"/>
      <c r="E17" s="71"/>
      <c r="F17" s="71"/>
      <c r="G17" s="71"/>
      <c r="H17" s="71"/>
      <c r="I17" s="71"/>
    </row>
    <row r="18" spans="1:9" x14ac:dyDescent="0.2">
      <c r="A18" s="63" t="s">
        <v>26</v>
      </c>
      <c r="B18" s="54"/>
      <c r="C18" s="71"/>
      <c r="D18" s="71"/>
      <c r="E18" s="71"/>
      <c r="F18" s="71"/>
      <c r="G18" s="71"/>
      <c r="H18" s="71"/>
      <c r="I18" s="71"/>
    </row>
    <row r="19" spans="1:9" x14ac:dyDescent="0.2">
      <c r="A19" s="63" t="s">
        <v>537</v>
      </c>
      <c r="B19" s="54"/>
      <c r="C19" s="71"/>
      <c r="D19" s="71"/>
      <c r="E19" s="71"/>
      <c r="F19" s="71"/>
      <c r="G19" s="71"/>
      <c r="H19" s="71"/>
      <c r="I19" s="71"/>
    </row>
    <row r="20" spans="1:9" x14ac:dyDescent="0.2">
      <c r="A20" s="81" t="s">
        <v>538</v>
      </c>
      <c r="B20" s="71"/>
      <c r="C20" s="71"/>
      <c r="D20" s="71"/>
      <c r="E20" s="71"/>
      <c r="F20" s="71"/>
      <c r="G20" s="71"/>
      <c r="H20" s="71"/>
      <c r="I20" s="71"/>
    </row>
    <row r="21" spans="1:9" x14ac:dyDescent="0.2">
      <c r="A21" s="39" t="s">
        <v>24</v>
      </c>
      <c r="B21" s="38"/>
      <c r="C21" s="38"/>
      <c r="D21" s="38"/>
      <c r="E21" s="38"/>
      <c r="F21" s="38"/>
      <c r="G21" s="38"/>
      <c r="H21" s="38"/>
      <c r="I21" s="37"/>
    </row>
    <row r="22" spans="1:9" x14ac:dyDescent="0.2">
      <c r="A22" s="8"/>
      <c r="B22" s="7"/>
      <c r="C22" s="36" t="s">
        <v>23</v>
      </c>
      <c r="D22" s="36" t="s">
        <v>22</v>
      </c>
      <c r="E22" s="36" t="s">
        <v>21</v>
      </c>
      <c r="F22" s="36" t="s">
        <v>20</v>
      </c>
      <c r="G22" s="84" t="s">
        <v>19</v>
      </c>
      <c r="H22" s="84" t="s">
        <v>18</v>
      </c>
      <c r="I22" s="84" t="s">
        <v>17</v>
      </c>
    </row>
    <row r="23" spans="1:9" x14ac:dyDescent="0.2">
      <c r="A23" s="8"/>
      <c r="B23" s="7"/>
      <c r="C23" s="35" t="s">
        <v>16</v>
      </c>
      <c r="D23" s="34" t="s">
        <v>16</v>
      </c>
      <c r="E23" s="33" t="s">
        <v>16</v>
      </c>
      <c r="F23" s="33" t="s">
        <v>16</v>
      </c>
      <c r="G23" s="67" t="s">
        <v>15</v>
      </c>
      <c r="H23" s="67" t="s">
        <v>15</v>
      </c>
      <c r="I23" s="67" t="s">
        <v>15</v>
      </c>
    </row>
    <row r="24" spans="1:9" x14ac:dyDescent="0.2">
      <c r="A24" s="8" t="s">
        <v>14</v>
      </c>
      <c r="B24" s="7"/>
      <c r="C24" s="23"/>
      <c r="D24" s="1"/>
      <c r="E24" s="1"/>
      <c r="F24" s="1">
        <v>58548</v>
      </c>
      <c r="G24" s="2"/>
      <c r="H24" s="2">
        <v>0</v>
      </c>
      <c r="I24" s="2">
        <v>0</v>
      </c>
    </row>
    <row r="25" spans="1:9" x14ac:dyDescent="0.2">
      <c r="A25" s="8" t="s">
        <v>13</v>
      </c>
      <c r="B25" s="7"/>
      <c r="C25" s="23"/>
      <c r="D25" s="1">
        <f t="shared" ref="D25:I25" si="0">C36</f>
        <v>0</v>
      </c>
      <c r="E25" s="1">
        <f t="shared" si="0"/>
        <v>0</v>
      </c>
      <c r="F25" s="1">
        <f t="shared" si="0"/>
        <v>0</v>
      </c>
      <c r="G25" s="2">
        <f t="shared" si="0"/>
        <v>321</v>
      </c>
      <c r="H25" s="2">
        <f t="shared" si="0"/>
        <v>4371</v>
      </c>
      <c r="I25" s="2">
        <f t="shared" si="0"/>
        <v>4971</v>
      </c>
    </row>
    <row r="26" spans="1:9" x14ac:dyDescent="0.2">
      <c r="A26" s="8" t="s">
        <v>12</v>
      </c>
      <c r="B26" s="7"/>
      <c r="C26" s="23"/>
      <c r="D26" s="1"/>
      <c r="E26" s="1"/>
      <c r="F26" s="1">
        <v>11334</v>
      </c>
      <c r="G26" s="2">
        <v>28200</v>
      </c>
      <c r="H26" s="2">
        <v>19100</v>
      </c>
      <c r="I26" s="2">
        <v>5271</v>
      </c>
    </row>
    <row r="27" spans="1:9" x14ac:dyDescent="0.2">
      <c r="A27" s="8" t="s">
        <v>11</v>
      </c>
      <c r="B27" s="7"/>
      <c r="C27" s="23"/>
      <c r="D27" s="1"/>
      <c r="E27" s="1"/>
      <c r="F27" s="23">
        <v>11013</v>
      </c>
      <c r="G27" s="2">
        <v>24150</v>
      </c>
      <c r="H27" s="2">
        <v>18500</v>
      </c>
      <c r="I27" s="2">
        <v>10242</v>
      </c>
    </row>
    <row r="28" spans="1:9" x14ac:dyDescent="0.2">
      <c r="A28" s="8"/>
      <c r="B28" s="7"/>
      <c r="C28" s="23"/>
      <c r="D28" s="1"/>
      <c r="E28" s="1"/>
      <c r="F28" s="1"/>
      <c r="G28" s="2"/>
      <c r="H28" s="2"/>
      <c r="I28" s="2"/>
    </row>
    <row r="29" spans="1:9" x14ac:dyDescent="0.2">
      <c r="A29" s="26" t="s">
        <v>10</v>
      </c>
      <c r="B29" s="32"/>
      <c r="C29" s="29"/>
      <c r="D29" s="29"/>
      <c r="E29" s="29"/>
      <c r="F29" s="29"/>
      <c r="G29" s="29"/>
      <c r="H29" s="29"/>
      <c r="I29" s="24"/>
    </row>
    <row r="30" spans="1:9" x14ac:dyDescent="0.2">
      <c r="A30" s="31" t="s">
        <v>9</v>
      </c>
      <c r="B30" s="25"/>
      <c r="C30" s="24"/>
      <c r="D30" s="30"/>
      <c r="E30" s="29"/>
      <c r="F30" s="29"/>
      <c r="G30" s="29"/>
      <c r="H30" s="29"/>
      <c r="I30" s="24"/>
    </row>
    <row r="31" spans="1:9" x14ac:dyDescent="0.2">
      <c r="A31" s="28"/>
      <c r="B31" s="27"/>
      <c r="C31" s="24">
        <v>0</v>
      </c>
      <c r="D31" s="2">
        <v>0</v>
      </c>
      <c r="E31" s="2">
        <v>0</v>
      </c>
      <c r="F31" s="2">
        <v>0</v>
      </c>
      <c r="G31" s="2"/>
      <c r="H31" s="2"/>
      <c r="I31" s="2"/>
    </row>
    <row r="32" spans="1:9" x14ac:dyDescent="0.2">
      <c r="A32" s="28"/>
      <c r="B32" s="27"/>
      <c r="C32" s="24"/>
      <c r="D32" s="2"/>
      <c r="E32" s="2"/>
      <c r="F32" s="2"/>
      <c r="G32" s="2"/>
      <c r="H32" s="2"/>
      <c r="I32" s="2"/>
    </row>
    <row r="33" spans="1:9" x14ac:dyDescent="0.2">
      <c r="A33" s="28"/>
      <c r="B33" s="27"/>
      <c r="C33" s="24"/>
      <c r="D33" s="2"/>
      <c r="E33" s="2"/>
      <c r="F33" s="2"/>
      <c r="G33" s="2"/>
      <c r="H33" s="2"/>
      <c r="I33" s="2"/>
    </row>
    <row r="34" spans="1:9" x14ac:dyDescent="0.2">
      <c r="A34" s="26" t="s">
        <v>8</v>
      </c>
      <c r="B34" s="25"/>
      <c r="C34" s="24">
        <f t="shared" ref="C34:I34" si="1">SUM(C31:C33)</f>
        <v>0</v>
      </c>
      <c r="D34" s="24">
        <f t="shared" si="1"/>
        <v>0</v>
      </c>
      <c r="E34" s="24">
        <f t="shared" si="1"/>
        <v>0</v>
      </c>
      <c r="F34" s="24">
        <f t="shared" si="1"/>
        <v>0</v>
      </c>
      <c r="G34" s="24">
        <f t="shared" si="1"/>
        <v>0</v>
      </c>
      <c r="H34" s="24">
        <f t="shared" si="1"/>
        <v>0</v>
      </c>
      <c r="I34" s="24">
        <f t="shared" si="1"/>
        <v>0</v>
      </c>
    </row>
    <row r="35" spans="1:9" x14ac:dyDescent="0.2">
      <c r="A35" s="8"/>
      <c r="B35" s="7"/>
      <c r="C35" s="23"/>
      <c r="D35" s="1"/>
      <c r="E35" s="1"/>
      <c r="F35" s="1"/>
      <c r="G35" s="2"/>
      <c r="H35" s="2"/>
      <c r="I35" s="2"/>
    </row>
    <row r="36" spans="1:9" x14ac:dyDescent="0.2">
      <c r="A36" s="8" t="s">
        <v>7</v>
      </c>
      <c r="B36" s="7"/>
      <c r="C36" s="23">
        <f>+C25+C26-C27+C34</f>
        <v>0</v>
      </c>
      <c r="D36" s="23">
        <f t="shared" ref="D36:I36" si="2">+D25+D26-D27+D34</f>
        <v>0</v>
      </c>
      <c r="E36" s="23">
        <f>+E25+E26-E27+E34</f>
        <v>0</v>
      </c>
      <c r="F36" s="23">
        <f t="shared" si="2"/>
        <v>321</v>
      </c>
      <c r="G36" s="24">
        <f>+G25+G26-G27+G34</f>
        <v>4371</v>
      </c>
      <c r="H36" s="24">
        <f>+H25+H26-H27+H34</f>
        <v>4971</v>
      </c>
      <c r="I36" s="24">
        <f t="shared" si="2"/>
        <v>0</v>
      </c>
    </row>
    <row r="37" spans="1:9" x14ac:dyDescent="0.2">
      <c r="A37" s="22"/>
      <c r="B37" s="11"/>
      <c r="C37" s="21"/>
      <c r="D37" s="9"/>
      <c r="E37" s="9"/>
      <c r="F37" s="1"/>
      <c r="G37" s="2"/>
      <c r="H37" s="2"/>
      <c r="I37" s="2"/>
    </row>
    <row r="38" spans="1:9" x14ac:dyDescent="0.2">
      <c r="A38" s="8" t="s">
        <v>6</v>
      </c>
      <c r="B38" s="7"/>
      <c r="C38" s="21">
        <v>0</v>
      </c>
      <c r="D38" s="9">
        <v>0</v>
      </c>
      <c r="E38" s="9">
        <v>0</v>
      </c>
      <c r="F38" s="1">
        <v>28112</v>
      </c>
      <c r="G38" s="2">
        <v>4000</v>
      </c>
      <c r="H38" s="2">
        <v>4000</v>
      </c>
      <c r="I38" s="2">
        <v>0</v>
      </c>
    </row>
    <row r="39" spans="1:9" x14ac:dyDescent="0.2">
      <c r="A39" s="22"/>
      <c r="B39" s="11"/>
      <c r="C39" s="21"/>
      <c r="D39" s="9"/>
      <c r="E39" s="9"/>
      <c r="F39" s="1"/>
      <c r="G39" s="2"/>
      <c r="H39" s="2"/>
      <c r="I39" s="2"/>
    </row>
    <row r="40" spans="1:9" x14ac:dyDescent="0.2">
      <c r="A40" s="8" t="s">
        <v>5</v>
      </c>
      <c r="B40" s="5"/>
      <c r="C40" s="20">
        <f>C36-C38</f>
        <v>0</v>
      </c>
      <c r="D40" s="20">
        <f t="shared" ref="D40:I40" si="3">D36-D38</f>
        <v>0</v>
      </c>
      <c r="E40" s="20">
        <f t="shared" si="3"/>
        <v>0</v>
      </c>
      <c r="F40" s="19">
        <f t="shared" si="3"/>
        <v>-27791</v>
      </c>
      <c r="G40" s="19">
        <f t="shared" si="3"/>
        <v>371</v>
      </c>
      <c r="H40" s="19">
        <f t="shared" si="3"/>
        <v>971</v>
      </c>
      <c r="I40" s="19">
        <f t="shared" si="3"/>
        <v>0</v>
      </c>
    </row>
    <row r="41" spans="1:9" x14ac:dyDescent="0.2">
      <c r="A41" s="18"/>
      <c r="B41" s="18"/>
      <c r="C41" s="17"/>
      <c r="D41" s="17"/>
      <c r="E41" s="17"/>
      <c r="F41" s="17"/>
      <c r="G41" s="17"/>
      <c r="H41" s="17"/>
      <c r="I41" s="17"/>
    </row>
    <row r="42" spans="1:9" x14ac:dyDescent="0.2">
      <c r="A42" s="16" t="s">
        <v>4</v>
      </c>
      <c r="B42" s="15"/>
      <c r="C42" s="14"/>
      <c r="D42" s="14"/>
      <c r="E42" s="13"/>
      <c r="F42" s="13"/>
      <c r="G42" s="13"/>
      <c r="H42" s="13"/>
      <c r="I42" s="13"/>
    </row>
    <row r="43" spans="1:9" x14ac:dyDescent="0.2">
      <c r="A43" s="12" t="s">
        <v>3</v>
      </c>
      <c r="B43" s="11"/>
      <c r="C43" s="10"/>
      <c r="D43" s="10"/>
      <c r="E43" s="9"/>
      <c r="F43" s="9"/>
      <c r="G43" s="9"/>
      <c r="H43" s="9"/>
      <c r="I43" s="9"/>
    </row>
    <row r="44" spans="1:9" x14ac:dyDescent="0.2">
      <c r="A44" s="8"/>
      <c r="B44" s="7"/>
      <c r="C44" s="1"/>
      <c r="D44" s="1"/>
      <c r="E44" s="1"/>
      <c r="F44" s="1"/>
      <c r="G44" s="1"/>
      <c r="H44" s="1"/>
      <c r="I44" s="1"/>
    </row>
    <row r="45" spans="1:9" x14ac:dyDescent="0.2">
      <c r="A45" s="8" t="s">
        <v>2</v>
      </c>
      <c r="B45" s="7"/>
      <c r="C45" s="2"/>
      <c r="D45" s="2"/>
      <c r="E45" s="1"/>
      <c r="F45" s="1"/>
      <c r="G45" s="1"/>
      <c r="H45" s="1"/>
      <c r="I45" s="1"/>
    </row>
    <row r="46" spans="1:9" x14ac:dyDescent="0.2">
      <c r="A46" s="8"/>
      <c r="B46" s="7"/>
      <c r="C46" s="2"/>
      <c r="D46" s="2"/>
      <c r="E46" s="1"/>
      <c r="F46" s="1"/>
      <c r="G46" s="1"/>
      <c r="H46" s="1"/>
      <c r="I46" s="1"/>
    </row>
    <row r="47" spans="1:9" x14ac:dyDescent="0.2">
      <c r="A47" s="6" t="s">
        <v>1</v>
      </c>
      <c r="B47" s="5"/>
      <c r="C47" s="2"/>
      <c r="D47" s="2"/>
      <c r="E47" s="1"/>
      <c r="F47" s="1"/>
      <c r="G47" s="1"/>
      <c r="H47" s="1"/>
      <c r="I47" s="1"/>
    </row>
    <row r="48" spans="1:9" x14ac:dyDescent="0.2">
      <c r="A48" s="4" t="s">
        <v>0</v>
      </c>
      <c r="B48" s="3"/>
      <c r="C48" s="2"/>
      <c r="D48" s="2"/>
      <c r="E48" s="1"/>
      <c r="F48" s="1"/>
      <c r="G48" s="1"/>
      <c r="H48" s="1"/>
      <c r="I48" s="1"/>
    </row>
  </sheetData>
  <sheetProtection selectLockedCells="1"/>
  <mergeCells count="1">
    <mergeCell ref="A21:I21"/>
  </mergeCells>
  <printOptions horizontalCentered="1"/>
  <pageMargins left="0.75" right="0.75" top="0.6" bottom="0.55000000000000004" header="0.28000000000000003" footer="0.16"/>
  <pageSetup scale="94" orientation="landscape" r:id="rId1"/>
  <headerFooter alignWithMargins="0">
    <oddHeader>&amp;C&amp;"Arial,Bold"Report on Non-General Fund Information
&amp;"Arial,Regular"for Submittal to the 2021 Legislature</oddHeader>
    <oddFooter>&amp;LForm 37-47 (rev. 10/2/20)&amp;R&amp;D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96</vt:i4>
      </vt:variant>
    </vt:vector>
  </HeadingPairs>
  <TitlesOfParts>
    <vt:vector size="96" baseType="lpstr">
      <vt:lpstr>S-504</vt:lpstr>
      <vt:lpstr>S-505</vt:lpstr>
      <vt:lpstr>S-507</vt:lpstr>
      <vt:lpstr>S-509</vt:lpstr>
      <vt:lpstr>S-510</vt:lpstr>
      <vt:lpstr>S-511</vt:lpstr>
      <vt:lpstr>S-512</vt:lpstr>
      <vt:lpstr>S-513</vt:lpstr>
      <vt:lpstr>S-514</vt:lpstr>
      <vt:lpstr>S-516</vt:lpstr>
      <vt:lpstr>S-517</vt:lpstr>
      <vt:lpstr>S-518</vt:lpstr>
      <vt:lpstr>S-519</vt:lpstr>
      <vt:lpstr>S-520</vt:lpstr>
      <vt:lpstr>S-523</vt:lpstr>
      <vt:lpstr>S-524</vt:lpstr>
      <vt:lpstr>S-525</vt:lpstr>
      <vt:lpstr>S-526</vt:lpstr>
      <vt:lpstr>S-529</vt:lpstr>
      <vt:lpstr>S-530</vt:lpstr>
      <vt:lpstr>S-535</vt:lpstr>
      <vt:lpstr>S-538</vt:lpstr>
      <vt:lpstr>S-539</vt:lpstr>
      <vt:lpstr>S-541</vt:lpstr>
      <vt:lpstr>S-544</vt:lpstr>
      <vt:lpstr>S-545</vt:lpstr>
      <vt:lpstr>S-546</vt:lpstr>
      <vt:lpstr>S-547</vt:lpstr>
      <vt:lpstr>S-551</vt:lpstr>
      <vt:lpstr>S-554</vt:lpstr>
      <vt:lpstr>S-555</vt:lpstr>
      <vt:lpstr>S-561</vt:lpstr>
      <vt:lpstr>S-562</vt:lpstr>
      <vt:lpstr>S-563</vt:lpstr>
      <vt:lpstr>S-564</vt:lpstr>
      <vt:lpstr>S-567</vt:lpstr>
      <vt:lpstr>S-568</vt:lpstr>
      <vt:lpstr>S-570</vt:lpstr>
      <vt:lpstr>S-571</vt:lpstr>
      <vt:lpstr>S-573</vt:lpstr>
      <vt:lpstr>S-574</vt:lpstr>
      <vt:lpstr>S-575</vt:lpstr>
      <vt:lpstr>S-577</vt:lpstr>
      <vt:lpstr>S-580</vt:lpstr>
      <vt:lpstr>S-582</vt:lpstr>
      <vt:lpstr>S-584</vt:lpstr>
      <vt:lpstr>S-585</vt:lpstr>
      <vt:lpstr>S-588</vt:lpstr>
      <vt:lpstr>S-590</vt:lpstr>
      <vt:lpstr>S- 593</vt:lpstr>
      <vt:lpstr>S-594</vt:lpstr>
      <vt:lpstr>S-595</vt:lpstr>
      <vt:lpstr>S-596</vt:lpstr>
      <vt:lpstr>S-599</vt:lpstr>
      <vt:lpstr>S-602</vt:lpstr>
      <vt:lpstr>S-603</vt:lpstr>
      <vt:lpstr>S-605</vt:lpstr>
      <vt:lpstr>S-606</vt:lpstr>
      <vt:lpstr>S-607</vt:lpstr>
      <vt:lpstr>S-608</vt:lpstr>
      <vt:lpstr>S-609</vt:lpstr>
      <vt:lpstr>S-610</vt:lpstr>
      <vt:lpstr>S-611</vt:lpstr>
      <vt:lpstr>S-612</vt:lpstr>
      <vt:lpstr>S-613</vt:lpstr>
      <vt:lpstr>S-617</vt:lpstr>
      <vt:lpstr>S-622</vt:lpstr>
      <vt:lpstr>S-624</vt:lpstr>
      <vt:lpstr>S-630</vt:lpstr>
      <vt:lpstr>S-632</vt:lpstr>
      <vt:lpstr>S-634</vt:lpstr>
      <vt:lpstr>S-637</vt:lpstr>
      <vt:lpstr>S-640</vt:lpstr>
      <vt:lpstr>S-642</vt:lpstr>
      <vt:lpstr>S-645</vt:lpstr>
      <vt:lpstr>S-646</vt:lpstr>
      <vt:lpstr>S-647</vt:lpstr>
      <vt:lpstr>S-648</vt:lpstr>
      <vt:lpstr>S-649</vt:lpstr>
      <vt:lpstr>S-650</vt:lpstr>
      <vt:lpstr>S-651</vt:lpstr>
      <vt:lpstr>S-653</vt:lpstr>
      <vt:lpstr>S-654</vt:lpstr>
      <vt:lpstr>S-655</vt:lpstr>
      <vt:lpstr>S-656</vt:lpstr>
      <vt:lpstr>S-657</vt:lpstr>
      <vt:lpstr>S-658</vt:lpstr>
      <vt:lpstr>S-660</vt:lpstr>
      <vt:lpstr>S-661</vt:lpstr>
      <vt:lpstr>S-662</vt:lpstr>
      <vt:lpstr>S-663</vt:lpstr>
      <vt:lpstr>S-664</vt:lpstr>
      <vt:lpstr>S-674</vt:lpstr>
      <vt:lpstr>S-679</vt:lpstr>
      <vt:lpstr>S-680</vt:lpstr>
      <vt:lpstr>S-681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Kristine V. Castillo</dc:creator>
  <cp:lastModifiedBy>Kristine V. Castillo</cp:lastModifiedBy>
  <dcterms:created xsi:type="dcterms:W3CDTF">2020-11-19T22:22:17Z</dcterms:created>
  <dcterms:modified xsi:type="dcterms:W3CDTF">2020-11-20T00:52:59Z</dcterms:modified>
</cp:coreProperties>
</file>